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corpion\Desktop\"/>
    </mc:Choice>
  </mc:AlternateContent>
  <bookViews>
    <workbookView xWindow="0" yWindow="0" windowWidth="15360" windowHeight="7755" tabRatio="956" firstSheet="7" activeTab="14"/>
  </bookViews>
  <sheets>
    <sheet name="GY BS" sheetId="1" r:id="rId1"/>
    <sheet name="GYIS" sheetId="2" r:id="rId2"/>
    <sheet name="GYCFS" sheetId="3" r:id="rId3"/>
    <sheet name="Carmax Bs" sheetId="5" r:id="rId4"/>
    <sheet name="IS carmax" sheetId="6" r:id="rId5"/>
    <sheet name="CFS carmax" sheetId="7" r:id="rId6"/>
    <sheet name="Sheet4" sheetId="4" r:id="rId7"/>
    <sheet name="Sheet1" sheetId="8" r:id="rId8"/>
    <sheet name="Sheet2" sheetId="9" r:id="rId9"/>
    <sheet name="AR &amp; AM" sheetId="10" r:id="rId10"/>
    <sheet name="VAR,COV,ABET" sheetId="11" r:id="rId11"/>
    <sheet name="WACC" sheetId="12" r:id="rId12"/>
    <sheet name="DE &amp;DPO" sheetId="16" r:id="rId13"/>
    <sheet name="LR" sheetId="15" r:id="rId14"/>
    <sheet name="GY Compensation" sheetId="17" r:id="rId15"/>
    <sheet name="Sheet5" sheetId="18" r:id="rId16"/>
  </sheets>
  <externalReferences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C7" i="16" l="1"/>
  <c r="E7" i="16"/>
  <c r="F7" i="16" s="1"/>
  <c r="H7" i="16"/>
  <c r="C8" i="16"/>
  <c r="E8" i="16"/>
  <c r="F8" i="16" s="1"/>
  <c r="H8" i="16"/>
  <c r="I7" i="16" s="1"/>
  <c r="C11" i="16"/>
  <c r="E11" i="16"/>
  <c r="H11" i="16"/>
  <c r="C12" i="16"/>
  <c r="E12" i="16"/>
  <c r="F12" i="16" s="1"/>
  <c r="H12" i="16"/>
  <c r="I11" i="16" s="1"/>
  <c r="C16" i="16"/>
  <c r="D16" i="16" s="1"/>
  <c r="C17" i="16"/>
  <c r="D17" i="16" s="1"/>
  <c r="C18" i="16"/>
  <c r="D18" i="16" s="1"/>
  <c r="F11" i="16" l="1"/>
  <c r="I12" i="16"/>
  <c r="I8" i="16"/>
  <c r="E4" i="12" l="1"/>
  <c r="C9" i="12" l="1"/>
  <c r="C8" i="12"/>
  <c r="C4" i="12"/>
  <c r="K7" i="10"/>
  <c r="K6" i="10"/>
  <c r="J6" i="10"/>
  <c r="J7" i="10"/>
  <c r="I7" i="10"/>
  <c r="I6" i="10"/>
  <c r="F7" i="10"/>
  <c r="F6" i="10"/>
  <c r="L10" i="9"/>
  <c r="M10" i="9"/>
  <c r="I10" i="9" s="1"/>
  <c r="J10" i="9"/>
  <c r="F10" i="9" s="1"/>
  <c r="L9" i="9"/>
  <c r="M9" i="9"/>
  <c r="E6" i="10" s="1"/>
  <c r="J9" i="9"/>
  <c r="G10" i="9"/>
  <c r="C7" i="10" s="1"/>
  <c r="D10" i="9"/>
  <c r="G9" i="9"/>
  <c r="D9" i="9"/>
  <c r="H42" i="4"/>
  <c r="H41" i="4"/>
  <c r="B42" i="4"/>
  <c r="B41" i="4"/>
  <c r="H27" i="4"/>
  <c r="B39" i="4"/>
  <c r="B27" i="4"/>
  <c r="C10" i="12" l="1"/>
  <c r="D9" i="12" s="1"/>
  <c r="F9" i="12" s="1"/>
  <c r="F9" i="9"/>
  <c r="C6" i="10" s="1"/>
  <c r="C10" i="9"/>
  <c r="B7" i="10" s="1"/>
  <c r="D7" i="10"/>
  <c r="E7" i="10"/>
  <c r="E17" i="10" s="1"/>
  <c r="C3" i="12"/>
  <c r="C5" i="12" s="1"/>
  <c r="D3" i="12" s="1"/>
  <c r="I9" i="9"/>
  <c r="D6" i="10" s="1"/>
  <c r="C9" i="9"/>
  <c r="B6" i="10" s="1"/>
  <c r="E16" i="10"/>
  <c r="F17" i="10"/>
  <c r="F15" i="10"/>
  <c r="F16" i="10"/>
  <c r="F18" i="10"/>
  <c r="E15" i="10"/>
  <c r="E18" i="10"/>
  <c r="D8" i="12" l="1"/>
  <c r="D4" i="12"/>
  <c r="F4" i="12" s="1"/>
  <c r="C13" i="11"/>
  <c r="C9" i="11"/>
  <c r="B18" i="10"/>
  <c r="C15" i="12" s="1"/>
  <c r="B15" i="10"/>
  <c r="C15" i="10"/>
  <c r="C18" i="10"/>
  <c r="B17" i="10"/>
  <c r="B15" i="12" s="1"/>
  <c r="B7" i="11"/>
  <c r="C10" i="11"/>
  <c r="C16" i="11" s="1"/>
  <c r="C8" i="11"/>
  <c r="B13" i="11"/>
  <c r="C17" i="10"/>
  <c r="B16" i="10"/>
  <c r="B10" i="11"/>
  <c r="B8" i="11"/>
  <c r="C16" i="10"/>
  <c r="C7" i="11"/>
  <c r="B9" i="11"/>
  <c r="C12" i="11"/>
  <c r="D9" i="11"/>
  <c r="D7" i="11"/>
  <c r="D15" i="10"/>
  <c r="D16" i="10"/>
  <c r="D10" i="11"/>
  <c r="D8" i="11"/>
  <c r="D12" i="11"/>
  <c r="D15" i="11" s="1"/>
  <c r="D13" i="11"/>
  <c r="D18" i="10"/>
  <c r="D17" i="10"/>
  <c r="B12" i="11"/>
  <c r="D16" i="11" l="1"/>
  <c r="C15" i="11"/>
  <c r="B15" i="11"/>
  <c r="B16" i="11"/>
  <c r="B20" i="11" l="1"/>
  <c r="C16" i="12" s="1"/>
  <c r="C17" i="12" s="1"/>
  <c r="E8" i="12" s="1"/>
  <c r="F8" i="12" s="1"/>
  <c r="F10" i="12" s="1"/>
  <c r="B19" i="11"/>
  <c r="B16" i="12" s="1"/>
  <c r="B17" i="12" s="1"/>
  <c r="E3" i="12" s="1"/>
  <c r="F3" i="12" s="1"/>
  <c r="F5" i="12" s="1"/>
</calcChain>
</file>

<file path=xl/sharedStrings.xml><?xml version="1.0" encoding="utf-8"?>
<sst xmlns="http://schemas.openxmlformats.org/spreadsheetml/2006/main" count="856" uniqueCount="286">
  <si>
    <t>In Millions of USD (except for per share items)</t>
  </si>
  <si>
    <t>As of 2014-12-31</t>
  </si>
  <si>
    <t>As of 2013-12-31</t>
  </si>
  <si>
    <t>As of 2012-12-31</t>
  </si>
  <si>
    <t>As of 2011-12-31</t>
  </si>
  <si>
    <t>Cash &amp; Equivalents</t>
  </si>
  <si>
    <t>Short Term Investments</t>
  </si>
  <si>
    <t>-</t>
  </si>
  <si>
    <t>Cash and Short Term Investments</t>
  </si>
  <si>
    <t>Accounts Receivable - Trade, Net</t>
  </si>
  <si>
    <t>Receivables - Other</t>
  </si>
  <si>
    <t>Total Receivables, Net</t>
  </si>
  <si>
    <t>Total Inventory</t>
  </si>
  <si>
    <t>Prepaid Expenses</t>
  </si>
  <si>
    <t>Other Current Assets, Total</t>
  </si>
  <si>
    <t>Total Current Assets</t>
  </si>
  <si>
    <t>Property/Plant/Equipment, Total - Gross</t>
  </si>
  <si>
    <t>Accumulated Depreciation, Total</t>
  </si>
  <si>
    <t>Goodwill, Net</t>
  </si>
  <si>
    <t>Intangibles, Net</t>
  </si>
  <si>
    <t>Long Term Investments</t>
  </si>
  <si>
    <t>Other Long Term Assets, Total</t>
  </si>
  <si>
    <t>Total Assets</t>
  </si>
  <si>
    <t>Accounts Payable</t>
  </si>
  <si>
    <t>Accrued Expenses</t>
  </si>
  <si>
    <t>Notes Payable/Short Term Debt</t>
  </si>
  <si>
    <t>Current Port. of LT Debt/Capital Leases</t>
  </si>
  <si>
    <t>Other Current liabilities, Total</t>
  </si>
  <si>
    <t>Total Current Liabilities</t>
  </si>
  <si>
    <t>Long Term Debt</t>
  </si>
  <si>
    <t>Capital Lease Obligations</t>
  </si>
  <si>
    <t>Total Long Term Debt</t>
  </si>
  <si>
    <t>Total Debt</t>
  </si>
  <si>
    <t>Deferred Income Tax</t>
  </si>
  <si>
    <t>Minority Interest</t>
  </si>
  <si>
    <t>Other Liabilities, Total</t>
  </si>
  <si>
    <t>Total Liabilities</t>
  </si>
  <si>
    <t>Redeemable Preferred Stock, Total</t>
  </si>
  <si>
    <t>Preferred Stock - Non Redeemable, Net</t>
  </si>
  <si>
    <t>Common Stock, Total</t>
  </si>
  <si>
    <t>Additional Paid-In Capital</t>
  </si>
  <si>
    <t>Retained Earnings (Accumulated Deficit)</t>
  </si>
  <si>
    <t>Treasury Stock - Common</t>
  </si>
  <si>
    <t>Other Equity, Total</t>
  </si>
  <si>
    <t>Total Equity</t>
  </si>
  <si>
    <t>Total Liabilities &amp; Shareholders' Equity</t>
  </si>
  <si>
    <t>Shares Outs - Common Stock Primary Issue</t>
  </si>
  <si>
    <t>Total Common Shares Outstanding</t>
  </si>
  <si>
    <r>
      <t xml:space="preserve">Goodyear Tire &amp; Rubber Co </t>
    </r>
    <r>
      <rPr>
        <sz val="12"/>
        <color rgb="FF333333"/>
        <rFont val="Arial"/>
        <family val="2"/>
      </rPr>
      <t>B/S</t>
    </r>
  </si>
  <si>
    <t>Other Revenue, Total</t>
  </si>
  <si>
    <t>Total Revenue</t>
  </si>
  <si>
    <t>Cost of Revenue, Total</t>
  </si>
  <si>
    <t>Gross Profit</t>
  </si>
  <si>
    <t>Selling/General/Admin. Expenses, Total</t>
  </si>
  <si>
    <t>Research &amp; Development</t>
  </si>
  <si>
    <t>Depreciation/Amortization</t>
  </si>
  <si>
    <t>Interest Expense(Income) - Net Operating</t>
  </si>
  <si>
    <t>Unusual Expense (Income)</t>
  </si>
  <si>
    <t>Other Operating Expenses, Total</t>
  </si>
  <si>
    <t>Total Operating Expense</t>
  </si>
  <si>
    <t>Operating Income</t>
  </si>
  <si>
    <t>Interest Income(Expense), Net Non-Operating</t>
  </si>
  <si>
    <t>Gain (Loss) on Sale of Assets</t>
  </si>
  <si>
    <t>Other, Net</t>
  </si>
  <si>
    <t>Income Before Tax</t>
  </si>
  <si>
    <t>Income After Tax</t>
  </si>
  <si>
    <t>Equity In Affiliates</t>
  </si>
  <si>
    <t>Net Income Before Extra. Items</t>
  </si>
  <si>
    <t>Accounting Change</t>
  </si>
  <si>
    <t>Discontinued Operations</t>
  </si>
  <si>
    <t>Extraordinary Item</t>
  </si>
  <si>
    <t>Net Income</t>
  </si>
  <si>
    <t>Preferred Dividends</t>
  </si>
  <si>
    <t>Income Available to Common Excl. Extra Items</t>
  </si>
  <si>
    <t>Income Available to Common Incl. Extra Items</t>
  </si>
  <si>
    <t>Basic Weighted Average Shares</t>
  </si>
  <si>
    <t>Basic EPS Excluding Extraordinary Items</t>
  </si>
  <si>
    <t>Basic EPS Including Extraordinary Items</t>
  </si>
  <si>
    <t>Dilution Adjustment</t>
  </si>
  <si>
    <t>Diluted Weighted Average Shares</t>
  </si>
  <si>
    <t>Diluted EPS Excluding Extraordinary Items</t>
  </si>
  <si>
    <t>Diluted EPS Including Extraordinary Items</t>
  </si>
  <si>
    <t>Dividends per Share - Common Stock Primary Issue</t>
  </si>
  <si>
    <t>Gross Dividends - Common Stock</t>
  </si>
  <si>
    <t>Net Income after Stock Based Comp. Expense</t>
  </si>
  <si>
    <t>Basic EPS after Stock Based Comp. Expense</t>
  </si>
  <si>
    <t>Diluted EPS after Stock Based Comp. Expense</t>
  </si>
  <si>
    <t>Depreciation, Supplemental</t>
  </si>
  <si>
    <t>Total Special Items</t>
  </si>
  <si>
    <t>Normalized Income Before Taxes</t>
  </si>
  <si>
    <t>Effect of Special Items on Income Taxes</t>
  </si>
  <si>
    <t>Income Taxes Ex. Impact of Special Items</t>
  </si>
  <si>
    <t>Normalized Income After Taxes</t>
  </si>
  <si>
    <t>Normalized Income Avail to Common</t>
  </si>
  <si>
    <t>Basic Normalized EPS</t>
  </si>
  <si>
    <t>Diluted Normalized EPS</t>
  </si>
  <si>
    <t>12 months ending 2014-12-31</t>
  </si>
  <si>
    <t>12 months ending 2013-12-31</t>
  </si>
  <si>
    <t>12 months ending 2012-12-31</t>
  </si>
  <si>
    <t>12 months ending 2011-12-31</t>
  </si>
  <si>
    <t>Revenue</t>
  </si>
  <si>
    <t>Goodyear Tire &amp; Rubber Co IS</t>
  </si>
  <si>
    <t>Net Income/Starting Line</t>
  </si>
  <si>
    <t>Depreciation/Depletion</t>
  </si>
  <si>
    <t>Amortization</t>
  </si>
  <si>
    <t>Deferred Taxes</t>
  </si>
  <si>
    <t>Non-Cash Items</t>
  </si>
  <si>
    <t>Changes in Working Capital</t>
  </si>
  <si>
    <t>Cash from Operating Activities</t>
  </si>
  <si>
    <t>Capital Expenditures</t>
  </si>
  <si>
    <t>Other Investing Cash Flow Items, Total</t>
  </si>
  <si>
    <t>Cash from Investing Activities</t>
  </si>
  <si>
    <t>Financing Cash Flow Items</t>
  </si>
  <si>
    <t>Total Cash Dividends Paid</t>
  </si>
  <si>
    <t>Issuance (Retirement) of Stock, Net</t>
  </si>
  <si>
    <t>Issuance (Retirement) of Debt, Net</t>
  </si>
  <si>
    <t>Cash from Financing Activities</t>
  </si>
  <si>
    <t>Foreign Exchange Effects</t>
  </si>
  <si>
    <t>Net Change in Cash</t>
  </si>
  <si>
    <t>Cash Interest Paid, Supplemental</t>
  </si>
  <si>
    <t>Cash Taxes Paid, Supplemental</t>
  </si>
  <si>
    <t>Goodyear Tire &amp; Rubber Co CFS</t>
  </si>
  <si>
    <t>https://www.google.com/finance?q=NASDAQ%3AGT&amp;ei=eO0dVtGJAo_buwS27bDwCg</t>
  </si>
  <si>
    <t>Millions of USD (except for per share items)</t>
  </si>
  <si>
    <t>As of 2015-02-28</t>
  </si>
  <si>
    <t>As of 2014-02-28</t>
  </si>
  <si>
    <t>As of 2013-02-28</t>
  </si>
  <si>
    <t>As of 2012-02-29</t>
  </si>
  <si>
    <t>CarMax, Inc  B/S</t>
  </si>
  <si>
    <t>\</t>
  </si>
  <si>
    <t>12 months ending 2015-02-28</t>
  </si>
  <si>
    <t>12 months ending 2014-02-28</t>
  </si>
  <si>
    <t>12 months ending 2013-02-28</t>
  </si>
  <si>
    <t>12 months ending 2012-02-29</t>
  </si>
  <si>
    <t>CarMax, Inc  IS</t>
  </si>
  <si>
    <t>CarMax, Inc  CFS</t>
  </si>
  <si>
    <t>EPS GY</t>
  </si>
  <si>
    <t>Beta GY</t>
  </si>
  <si>
    <t>EPS Carmax</t>
  </si>
  <si>
    <t>Beta Carmax</t>
  </si>
  <si>
    <t>https://www.google.com/finance?q=NYSE%3AKMX&amp;ei=zzkeVumkIML0uASzxZr4DA</t>
  </si>
  <si>
    <t>Debt/Equity ratio</t>
  </si>
  <si>
    <t>Debt</t>
  </si>
  <si>
    <t>Equity</t>
  </si>
  <si>
    <t>http://www.bloomberg.com/quote/NYA:IND</t>
  </si>
  <si>
    <t>WACC</t>
  </si>
  <si>
    <t>Breakdown</t>
  </si>
  <si>
    <t>% of Shares Held by All Insider and 5% Owners:</t>
  </si>
  <si>
    <t>% of Shares Held by Institutional &amp; Mutual Fund Owners:</t>
  </si>
  <si>
    <t>% of Float Held by Institutional &amp; Mutual Fund Owners:</t>
  </si>
  <si>
    <t>Number of Institutions Holding Shares:</t>
  </si>
  <si>
    <t>Major Direct Holders (Forms 3 &amp; 4)</t>
  </si>
  <si>
    <t>Holder</t>
  </si>
  <si>
    <t>Shares</t>
  </si>
  <si>
    <t>Reported</t>
  </si>
  <si>
    <t>FOLLIARD THOMAS J</t>
  </si>
  <si>
    <t>TIEFEL WILLIAM R</t>
  </si>
  <si>
    <t>SMITH RICHARD MURRAY</t>
  </si>
  <si>
    <t>GANGWAL RAKESH</t>
  </si>
  <si>
    <t>REEDY THOMAS W JR</t>
  </si>
  <si>
    <t>http://finance.yahoo.com/q/mh?s=KMX+Major+Holders</t>
  </si>
  <si>
    <t>p Institutional Holders</t>
  </si>
  <si>
    <t>% Out</t>
  </si>
  <si>
    <t>Value*</t>
  </si>
  <si>
    <t>Vanguard Group, Inc. (The)</t>
  </si>
  <si>
    <t>Primecap Management Company</t>
  </si>
  <si>
    <t>Davis Selected Advisers, LP</t>
  </si>
  <si>
    <t>State Street Corporation</t>
  </si>
  <si>
    <t>Baillie Gifford and Company</t>
  </si>
  <si>
    <t>Wells Fargo &amp; Company</t>
  </si>
  <si>
    <t>BlackRock Institutional Trust Company, N.A.</t>
  </si>
  <si>
    <t>Markel Corporation</t>
  </si>
  <si>
    <t>Harris Associates L.P.</t>
  </si>
  <si>
    <t>Price (T.Rowe) Associates Inc</t>
  </si>
  <si>
    <t>Davis New York Venture Fund</t>
  </si>
  <si>
    <t>Price (T.Rowe) Mid Cap Growth Fund</t>
  </si>
  <si>
    <t>Price (T.Rowe) Growth Stock Fund Inc.</t>
  </si>
  <si>
    <t>Vanguard Horizon Fund-Capital Opportunity Portfolio</t>
  </si>
  <si>
    <t>Vanguard Mid-Cap Index Fund</t>
  </si>
  <si>
    <t>Vanguard Total Stock Market Index Fund</t>
  </si>
  <si>
    <t>Wells Fargo Advantage Growth Fd</t>
  </si>
  <si>
    <t>Principal Mid Cap Fund</t>
  </si>
  <si>
    <t>Vanguard 500 Index Fund</t>
  </si>
  <si>
    <t>Vanguard Institutional Index Fund-Institutional Index Fund</t>
  </si>
  <si>
    <t>KRAMER RICHARD J</t>
  </si>
  <si>
    <t>RUOCCO JOSEPH B</t>
  </si>
  <si>
    <t>COHADE PIERRE E</t>
  </si>
  <si>
    <t>SMITH GREGORY L</t>
  </si>
  <si>
    <t>BIALOSKY DAVID L</t>
  </si>
  <si>
    <t>Top Institutional Holders</t>
  </si>
  <si>
    <t>Marcato Capital Management LLC</t>
  </si>
  <si>
    <t>Appaloosa Management L.P.</t>
  </si>
  <si>
    <t>Atlantic Investment Management, Inc.</t>
  </si>
  <si>
    <t>Adage Capital Partners GP L.L.C.</t>
  </si>
  <si>
    <t>Diamond Hill Capital Management Inc</t>
  </si>
  <si>
    <t>Wellington Management Company, LLP</t>
  </si>
  <si>
    <t>Letko, Brosseau &amp; Associates Inc.</t>
  </si>
  <si>
    <t>Top Mutual Fund Holders</t>
  </si>
  <si>
    <t>Vanguard Small-Cap Index Fund</t>
  </si>
  <si>
    <t>Hartford Capital Appreciation Fund</t>
  </si>
  <si>
    <t>Hotchkis and Wiley Mid-Cap Value Fund</t>
  </si>
  <si>
    <t>Vanguard Small Cap Value Index Fund</t>
  </si>
  <si>
    <t>SPDR S&amp;P 500 ETF Trust</t>
  </si>
  <si>
    <t>Diamond Hill Long/Short Fund</t>
  </si>
  <si>
    <t>Hartford Capital Appreciation HLS Fund, Inc.</t>
  </si>
  <si>
    <t>http://finance.yahoo.com/q/mh?s=GT+Major+Holders</t>
  </si>
  <si>
    <t>Percentage of Financial Institution</t>
  </si>
  <si>
    <t>Stock Prices At Year End</t>
  </si>
  <si>
    <t>Note</t>
  </si>
  <si>
    <t>Carmax</t>
  </si>
  <si>
    <t>The Goodyear Tire &amp; Rubber Company (GT)</t>
  </si>
  <si>
    <t>Stock Prices of both companies has been taken from yahoo financials</t>
  </si>
  <si>
    <t>Stock Price Movements</t>
  </si>
  <si>
    <t>Opening &amp; Closing Stock Prices</t>
  </si>
  <si>
    <t>Opening Stock Price</t>
  </si>
  <si>
    <t>Ending Stock Price</t>
  </si>
  <si>
    <t>Dividend Per Share</t>
  </si>
  <si>
    <t>Note:</t>
  </si>
  <si>
    <t>Dividend history has been taken from dividend.com</t>
  </si>
  <si>
    <t>Annualized Return</t>
  </si>
  <si>
    <t>NYSE</t>
  </si>
  <si>
    <t>NASDAQ</t>
  </si>
  <si>
    <t>The Goodyear Tire &amp; Rubber Company (GT) (NASDAQ)</t>
  </si>
  <si>
    <t>Carmax (NYSE)</t>
  </si>
  <si>
    <t>Arithmetic Mean</t>
  </si>
  <si>
    <t>Note: Figures above are the average of above given annualized return</t>
  </si>
  <si>
    <t xml:space="preserve">Note: Calculation is based on stock prices movement shown in Stock Prices Spread Sheet       </t>
  </si>
  <si>
    <t>Beta</t>
  </si>
  <si>
    <t>Covariance ( Carmax &amp; NYSE)</t>
  </si>
  <si>
    <t>Beta ( Carmax &amp; NYSE)</t>
  </si>
  <si>
    <t>Beta ( Goodyear &amp; NASDAQ)</t>
  </si>
  <si>
    <t>Covariance ( Goodyear &amp; NASDAQ)</t>
  </si>
  <si>
    <t>Average</t>
  </si>
  <si>
    <t>Market Value</t>
  </si>
  <si>
    <t>Weightage</t>
  </si>
  <si>
    <t>Cost (Rate)</t>
  </si>
  <si>
    <t>Total</t>
  </si>
  <si>
    <t>Cost Of Equity</t>
  </si>
  <si>
    <t>Risk Free Rate</t>
  </si>
  <si>
    <t>Goodyear</t>
  </si>
  <si>
    <t>Stock Market Return (Average)</t>
  </si>
  <si>
    <t>Quaterly Return</t>
  </si>
  <si>
    <t>(assumption)</t>
  </si>
  <si>
    <t>Quaterly Movements</t>
  </si>
  <si>
    <t>Variance(annually)</t>
  </si>
  <si>
    <t>Linear Regression</t>
  </si>
  <si>
    <t>Returns</t>
  </si>
  <si>
    <t>Month(Qtr 1 2015)</t>
  </si>
  <si>
    <t>GT</t>
  </si>
  <si>
    <t>Debt Assumed</t>
  </si>
  <si>
    <t>Sources</t>
  </si>
  <si>
    <t>Goodyear Ratio</t>
  </si>
  <si>
    <t>EPS</t>
  </si>
  <si>
    <t>DPS</t>
  </si>
  <si>
    <t>Dividend Payout Ratio</t>
  </si>
  <si>
    <t>Ratio</t>
  </si>
  <si>
    <t>MV</t>
  </si>
  <si>
    <t>CarMax</t>
  </si>
  <si>
    <t>Debt equity Ratio</t>
  </si>
  <si>
    <t>,mn</t>
  </si>
  <si>
    <t>  </t>
  </si>
  <si>
    <t>Chairman of the Board,</t>
  </si>
  <si>
    <t>Chief Executive Officer</t>
  </si>
  <si>
    <t>and President</t>
  </si>
  <si>
    <t>Laura K. Thompson</t>
  </si>
  <si>
    <t>Executive Vice President</t>
  </si>
  <si>
    <t>and Chief Financial Officer</t>
  </si>
  <si>
    <t>Darren R. Wells</t>
  </si>
  <si>
    <t>President, Europe,</t>
  </si>
  <si>
    <t>Middle East and Africa</t>
  </si>
  <si>
    <t>Gregory L. Smith</t>
  </si>
  <si>
    <t>Senior Vice President,</t>
  </si>
  <si>
    <t>Global Operations</t>
  </si>
  <si>
    <t>David L. Bialosky</t>
  </si>
  <si>
    <t>General Counsel and</t>
  </si>
  <si>
    <t>Secretary</t>
  </si>
  <si>
    <t>Year</t>
  </si>
  <si>
    <t>Richard J. Kramer</t>
  </si>
  <si>
    <t>Name</t>
  </si>
  <si>
    <t>salary</t>
  </si>
  <si>
    <t>All othe Compensation</t>
  </si>
  <si>
    <t>Pension value</t>
  </si>
  <si>
    <t>Incentive</t>
  </si>
  <si>
    <t>option awards</t>
  </si>
  <si>
    <t>stock awards</t>
  </si>
  <si>
    <t>Source Annaul Report year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</si>
</sst>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000"/>
    <numFmt numFmtId="166" formatCode="#,##0.0000000"/>
    <numFmt numFmtId="167" formatCode="0.0%"/>
    <numFmt numFmtId="168" formatCode="0.000%"/>
    <numFmt numFmtId="169" formatCode="0.000"/>
    <numFmt numFmtId="170" formatCode="0.0000%"/>
    <numFmt numFmtId="171" formatCode="0.0000000000000%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D14836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D5D5D5"/>
      </top>
      <bottom/>
      <diagonal/>
    </border>
    <border>
      <left/>
      <right/>
      <top/>
      <bottom style="medium">
        <color rgb="FFD5D5D5"/>
      </bottom>
      <diagonal/>
    </border>
    <border>
      <left/>
      <right/>
      <top style="thick">
        <color rgb="FFD5D5D5"/>
      </top>
      <bottom style="medium">
        <color rgb="FFD5D5D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D5D5D5"/>
      </bottom>
      <diagonal/>
    </border>
    <border>
      <left/>
      <right style="medium">
        <color indexed="64"/>
      </right>
      <top/>
      <bottom style="medium">
        <color rgb="FFD5D5D5"/>
      </bottom>
      <diagonal/>
    </border>
    <border>
      <left style="medium">
        <color indexed="64"/>
      </left>
      <right/>
      <top style="thick">
        <color rgb="FFD5D5D5"/>
      </top>
      <bottom style="medium">
        <color rgb="FFD5D5D5"/>
      </bottom>
      <diagonal/>
    </border>
    <border>
      <left/>
      <right style="medium">
        <color indexed="64"/>
      </right>
      <top style="thick">
        <color rgb="FFD5D5D5"/>
      </top>
      <bottom style="medium">
        <color rgb="FFD5D5D5"/>
      </bottom>
      <diagonal/>
    </border>
    <border>
      <left/>
      <right/>
      <top style="thick">
        <color rgb="FFD5D5D5"/>
      </top>
      <bottom style="medium">
        <color indexed="64"/>
      </bottom>
      <diagonal/>
    </border>
    <border>
      <left/>
      <right style="medium">
        <color indexed="64"/>
      </right>
      <top style="thick">
        <color rgb="FFD5D5D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5D5D5"/>
      </bottom>
      <diagonal/>
    </border>
    <border>
      <left style="medium">
        <color indexed="64"/>
      </left>
      <right style="medium">
        <color indexed="64"/>
      </right>
      <top style="thick">
        <color rgb="FFD5D5D5"/>
      </top>
      <bottom style="medium">
        <color rgb="FFD5D5D5"/>
      </bottom>
      <diagonal/>
    </border>
    <border>
      <left style="medium">
        <color indexed="64"/>
      </left>
      <right style="medium">
        <color indexed="64"/>
      </right>
      <top style="thick">
        <color rgb="FFD5D5D5"/>
      </top>
      <bottom style="medium">
        <color indexed="64"/>
      </bottom>
      <diagonal/>
    </border>
    <border>
      <left style="medium">
        <color indexed="64"/>
      </left>
      <right style="medium">
        <color rgb="FFA1A1A1"/>
      </right>
      <top style="medium">
        <color indexed="64"/>
      </top>
      <bottom/>
      <diagonal/>
    </border>
    <border>
      <left style="medium">
        <color rgb="FFA1A1A1"/>
      </left>
      <right style="medium">
        <color rgb="FFA1A1A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37">
    <xf numFmtId="0" fontId="0" fillId="0" borderId="0" xfId="0"/>
    <xf numFmtId="0" fontId="0" fillId="0" borderId="0" xfId="0" applyAlignment="1"/>
    <xf numFmtId="10" fontId="0" fillId="0" borderId="0" xfId="0" applyNumberFormat="1"/>
    <xf numFmtId="9" fontId="0" fillId="0" borderId="0" xfId="0" applyNumberFormat="1"/>
    <xf numFmtId="0" fontId="12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/>
    <xf numFmtId="9" fontId="0" fillId="0" borderId="0" xfId="1" applyFont="1"/>
    <xf numFmtId="168" fontId="0" fillId="0" borderId="0" xfId="1" applyNumberFormat="1" applyFont="1"/>
    <xf numFmtId="0" fontId="0" fillId="0" borderId="0" xfId="0" applyNumberFormat="1"/>
    <xf numFmtId="170" fontId="0" fillId="0" borderId="0" xfId="1" applyNumberFormat="1" applyFont="1"/>
    <xf numFmtId="171" fontId="0" fillId="0" borderId="0" xfId="0" applyNumberFormat="1"/>
    <xf numFmtId="0" fontId="12" fillId="0" borderId="0" xfId="0" applyFont="1" applyBorder="1"/>
    <xf numFmtId="0" fontId="0" fillId="0" borderId="0" xfId="0" applyBorder="1"/>
    <xf numFmtId="0" fontId="1" fillId="2" borderId="1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/>
    <xf numFmtId="4" fontId="2" fillId="3" borderId="17" xfId="0" applyNumberFormat="1" applyFont="1" applyFill="1" applyBorder="1" applyAlignment="1"/>
    <xf numFmtId="0" fontId="2" fillId="3" borderId="2" xfId="0" applyFont="1" applyFill="1" applyBorder="1" applyAlignment="1"/>
    <xf numFmtId="0" fontId="2" fillId="3" borderId="17" xfId="0" applyFont="1" applyFill="1" applyBorder="1" applyAlignment="1"/>
    <xf numFmtId="4" fontId="2" fillId="3" borderId="3" xfId="0" applyNumberFormat="1" applyFont="1" applyFill="1" applyBorder="1" applyAlignment="1"/>
    <xf numFmtId="4" fontId="2" fillId="3" borderId="19" xfId="0" applyNumberFormat="1" applyFont="1" applyFill="1" applyBorder="1" applyAlignment="1"/>
    <xf numFmtId="4" fontId="3" fillId="3" borderId="2" xfId="0" applyNumberFormat="1" applyFont="1" applyFill="1" applyBorder="1" applyAlignment="1"/>
    <xf numFmtId="4" fontId="3" fillId="3" borderId="17" xfId="0" applyNumberFormat="1" applyFont="1" applyFill="1" applyBorder="1" applyAlignment="1"/>
    <xf numFmtId="0" fontId="2" fillId="3" borderId="3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2" fillId="3" borderId="21" xfId="0" applyFont="1" applyFill="1" applyBorder="1" applyAlignment="1"/>
    <xf numFmtId="0" fontId="1" fillId="5" borderId="12" xfId="0" applyFont="1" applyFill="1" applyBorder="1" applyAlignment="1">
      <alignment horizontal="left" vertical="center" indent="1"/>
    </xf>
    <xf numFmtId="0" fontId="2" fillId="5" borderId="22" xfId="0" applyFont="1" applyFill="1" applyBorder="1" applyAlignment="1">
      <alignment horizontal="left" wrapText="1" inden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right" vertical="center" wrapText="1"/>
    </xf>
    <xf numFmtId="0" fontId="1" fillId="10" borderId="5" xfId="0" applyFont="1" applyFill="1" applyBorder="1" applyAlignment="1">
      <alignment horizontal="right" vertical="center" wrapText="1"/>
    </xf>
    <xf numFmtId="0" fontId="1" fillId="10" borderId="6" xfId="0" applyFont="1" applyFill="1" applyBorder="1" applyAlignment="1">
      <alignment horizontal="right" vertical="center" wrapText="1"/>
    </xf>
    <xf numFmtId="4" fontId="2" fillId="10" borderId="16" xfId="0" applyNumberFormat="1" applyFont="1" applyFill="1" applyBorder="1" applyAlignment="1">
      <alignment wrapText="1"/>
    </xf>
    <xf numFmtId="4" fontId="2" fillId="10" borderId="2" xfId="0" applyNumberFormat="1" applyFont="1" applyFill="1" applyBorder="1" applyAlignment="1">
      <alignment wrapText="1"/>
    </xf>
    <xf numFmtId="4" fontId="2" fillId="10" borderId="17" xfId="0" applyNumberFormat="1" applyFont="1" applyFill="1" applyBorder="1" applyAlignment="1">
      <alignment wrapText="1"/>
    </xf>
    <xf numFmtId="0" fontId="2" fillId="10" borderId="16" xfId="0" applyFont="1" applyFill="1" applyBorder="1" applyAlignment="1"/>
    <xf numFmtId="0" fontId="2" fillId="10" borderId="2" xfId="0" applyFont="1" applyFill="1" applyBorder="1" applyAlignment="1"/>
    <xf numFmtId="0" fontId="2" fillId="10" borderId="17" xfId="0" applyFont="1" applyFill="1" applyBorder="1" applyAlignment="1"/>
    <xf numFmtId="4" fontId="2" fillId="10" borderId="18" xfId="0" applyNumberFormat="1" applyFont="1" applyFill="1" applyBorder="1" applyAlignment="1"/>
    <xf numFmtId="4" fontId="2" fillId="10" borderId="3" xfId="0" applyNumberFormat="1" applyFont="1" applyFill="1" applyBorder="1" applyAlignment="1"/>
    <xf numFmtId="4" fontId="2" fillId="10" borderId="19" xfId="0" applyNumberFormat="1" applyFont="1" applyFill="1" applyBorder="1" applyAlignment="1"/>
    <xf numFmtId="4" fontId="2" fillId="10" borderId="16" xfId="0" applyNumberFormat="1" applyFont="1" applyFill="1" applyBorder="1" applyAlignment="1"/>
    <xf numFmtId="4" fontId="2" fillId="10" borderId="2" xfId="0" applyNumberFormat="1" applyFont="1" applyFill="1" applyBorder="1" applyAlignment="1"/>
    <xf numFmtId="4" fontId="2" fillId="10" borderId="17" xfId="0" applyNumberFormat="1" applyFont="1" applyFill="1" applyBorder="1" applyAlignment="1"/>
    <xf numFmtId="0" fontId="2" fillId="10" borderId="3" xfId="0" applyFont="1" applyFill="1" applyBorder="1" applyAlignment="1"/>
    <xf numFmtId="0" fontId="2" fillId="10" borderId="19" xfId="0" applyFont="1" applyFill="1" applyBorder="1" applyAlignment="1"/>
    <xf numFmtId="0" fontId="2" fillId="10" borderId="18" xfId="0" applyFont="1" applyFill="1" applyBorder="1" applyAlignment="1"/>
    <xf numFmtId="0" fontId="3" fillId="10" borderId="16" xfId="0" applyFont="1" applyFill="1" applyBorder="1" applyAlignment="1"/>
    <xf numFmtId="0" fontId="3" fillId="10" borderId="2" xfId="0" applyFont="1" applyFill="1" applyBorder="1" applyAlignment="1"/>
    <xf numFmtId="0" fontId="3" fillId="10" borderId="17" xfId="0" applyFont="1" applyFill="1" applyBorder="1" applyAlignment="1"/>
    <xf numFmtId="0" fontId="2" fillId="10" borderId="9" xfId="0" applyFont="1" applyFill="1" applyBorder="1" applyAlignment="1"/>
    <xf numFmtId="0" fontId="2" fillId="10" borderId="10" xfId="0" applyFont="1" applyFill="1" applyBorder="1" applyAlignment="1"/>
    <xf numFmtId="0" fontId="2" fillId="10" borderId="11" xfId="0" applyFont="1" applyFill="1" applyBorder="1" applyAlignment="1"/>
    <xf numFmtId="0" fontId="1" fillId="15" borderId="12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/>
    </xf>
    <xf numFmtId="0" fontId="2" fillId="15" borderId="23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left"/>
    </xf>
    <xf numFmtId="0" fontId="1" fillId="16" borderId="4" xfId="0" applyFont="1" applyFill="1" applyBorder="1" applyAlignment="1">
      <alignment horizontal="right" vertical="center"/>
    </xf>
    <xf numFmtId="0" fontId="1" fillId="16" borderId="5" xfId="0" applyFont="1" applyFill="1" applyBorder="1" applyAlignment="1">
      <alignment horizontal="right" vertical="center"/>
    </xf>
    <xf numFmtId="0" fontId="1" fillId="16" borderId="6" xfId="0" applyFont="1" applyFill="1" applyBorder="1" applyAlignment="1">
      <alignment horizontal="right" vertical="center"/>
    </xf>
    <xf numFmtId="4" fontId="2" fillId="16" borderId="16" xfId="0" applyNumberFormat="1" applyFont="1" applyFill="1" applyBorder="1" applyAlignment="1"/>
    <xf numFmtId="0" fontId="2" fillId="16" borderId="2" xfId="0" applyFont="1" applyFill="1" applyBorder="1" applyAlignment="1"/>
    <xf numFmtId="0" fontId="2" fillId="16" borderId="17" xfId="0" applyFont="1" applyFill="1" applyBorder="1" applyAlignment="1"/>
    <xf numFmtId="0" fontId="2" fillId="16" borderId="16" xfId="0" applyFont="1" applyFill="1" applyBorder="1" applyAlignment="1"/>
    <xf numFmtId="4" fontId="3" fillId="16" borderId="16" xfId="0" applyNumberFormat="1" applyFont="1" applyFill="1" applyBorder="1" applyAlignment="1"/>
    <xf numFmtId="4" fontId="3" fillId="16" borderId="2" xfId="0" applyNumberFormat="1" applyFont="1" applyFill="1" applyBorder="1" applyAlignment="1"/>
    <xf numFmtId="0" fontId="3" fillId="16" borderId="2" xfId="0" applyFont="1" applyFill="1" applyBorder="1" applyAlignment="1"/>
    <xf numFmtId="0" fontId="3" fillId="16" borderId="17" xfId="0" applyFont="1" applyFill="1" applyBorder="1" applyAlignment="1"/>
    <xf numFmtId="0" fontId="2" fillId="16" borderId="18" xfId="0" applyFont="1" applyFill="1" applyBorder="1" applyAlignment="1"/>
    <xf numFmtId="0" fontId="2" fillId="16" borderId="3" xfId="0" applyFont="1" applyFill="1" applyBorder="1" applyAlignment="1"/>
    <xf numFmtId="4" fontId="2" fillId="16" borderId="3" xfId="0" applyNumberFormat="1" applyFont="1" applyFill="1" applyBorder="1" applyAlignment="1"/>
    <xf numFmtId="0" fontId="2" fillId="16" borderId="19" xfId="0" applyFont="1" applyFill="1" applyBorder="1" applyAlignment="1"/>
    <xf numFmtId="0" fontId="3" fillId="16" borderId="16" xfId="0" applyFont="1" applyFill="1" applyBorder="1" applyAlignment="1"/>
    <xf numFmtId="4" fontId="3" fillId="16" borderId="17" xfId="0" applyNumberFormat="1" applyFont="1" applyFill="1" applyBorder="1" applyAlignment="1"/>
    <xf numFmtId="0" fontId="3" fillId="16" borderId="18" xfId="0" applyFont="1" applyFill="1" applyBorder="1" applyAlignment="1"/>
    <xf numFmtId="4" fontId="3" fillId="16" borderId="3" xfId="0" applyNumberFormat="1" applyFont="1" applyFill="1" applyBorder="1" applyAlignment="1"/>
    <xf numFmtId="0" fontId="3" fillId="16" borderId="19" xfId="0" applyFont="1" applyFill="1" applyBorder="1" applyAlignment="1"/>
    <xf numFmtId="4" fontId="2" fillId="16" borderId="2" xfId="0" applyNumberFormat="1" applyFont="1" applyFill="1" applyBorder="1" applyAlignment="1"/>
    <xf numFmtId="0" fontId="3" fillId="16" borderId="3" xfId="0" applyFont="1" applyFill="1" applyBorder="1" applyAlignment="1"/>
    <xf numFmtId="0" fontId="2" fillId="16" borderId="9" xfId="0" applyFont="1" applyFill="1" applyBorder="1" applyAlignment="1"/>
    <xf numFmtId="0" fontId="2" fillId="16" borderId="10" xfId="0" applyFont="1" applyFill="1" applyBorder="1" applyAlignment="1"/>
    <xf numFmtId="0" fontId="2" fillId="16" borderId="11" xfId="0" applyFont="1" applyFill="1" applyBorder="1" applyAlignment="1"/>
    <xf numFmtId="0" fontId="1" fillId="14" borderId="1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left"/>
    </xf>
    <xf numFmtId="0" fontId="2" fillId="14" borderId="2" xfId="0" applyFont="1" applyFill="1" applyBorder="1" applyAlignment="1"/>
    <xf numFmtId="4" fontId="2" fillId="14" borderId="2" xfId="0" applyNumberFormat="1" applyFont="1" applyFill="1" applyBorder="1" applyAlignment="1"/>
    <xf numFmtId="0" fontId="2" fillId="14" borderId="3" xfId="0" applyFont="1" applyFill="1" applyBorder="1" applyAlignment="1">
      <alignment horizontal="left"/>
    </xf>
    <xf numFmtId="4" fontId="2" fillId="14" borderId="3" xfId="0" applyNumberFormat="1" applyFont="1" applyFill="1" applyBorder="1" applyAlignment="1"/>
    <xf numFmtId="0" fontId="3" fillId="14" borderId="2" xfId="0" applyFont="1" applyFill="1" applyBorder="1" applyAlignment="1"/>
    <xf numFmtId="0" fontId="2" fillId="14" borderId="3" xfId="0" applyFont="1" applyFill="1" applyBorder="1" applyAlignment="1"/>
    <xf numFmtId="0" fontId="1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/>
    <xf numFmtId="4" fontId="2" fillId="5" borderId="2" xfId="0" applyNumberFormat="1" applyFont="1" applyFill="1" applyBorder="1" applyAlignment="1"/>
    <xf numFmtId="4" fontId="2" fillId="5" borderId="3" xfId="0" applyNumberFormat="1" applyFont="1" applyFill="1" applyBorder="1" applyAlignment="1"/>
    <xf numFmtId="0" fontId="3" fillId="5" borderId="2" xfId="0" applyFont="1" applyFill="1" applyBorder="1" applyAlignment="1"/>
    <xf numFmtId="0" fontId="2" fillId="5" borderId="3" xfId="0" applyFont="1" applyFill="1" applyBorder="1" applyAlignment="1"/>
    <xf numFmtId="0" fontId="1" fillId="8" borderId="12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/>
    </xf>
    <xf numFmtId="0" fontId="2" fillId="8" borderId="23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 vertical="center"/>
    </xf>
    <xf numFmtId="0" fontId="2" fillId="9" borderId="22" xfId="0" applyFont="1" applyFill="1" applyBorder="1" applyAlignment="1">
      <alignment horizontal="left"/>
    </xf>
    <xf numFmtId="0" fontId="2" fillId="9" borderId="23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1" fillId="14" borderId="4" xfId="0" applyFont="1" applyFill="1" applyBorder="1" applyAlignment="1">
      <alignment horizontal="right" vertical="center"/>
    </xf>
    <xf numFmtId="0" fontId="1" fillId="14" borderId="5" xfId="0" applyFont="1" applyFill="1" applyBorder="1" applyAlignment="1">
      <alignment horizontal="right" vertical="center"/>
    </xf>
    <xf numFmtId="0" fontId="1" fillId="14" borderId="6" xfId="0" applyFont="1" applyFill="1" applyBorder="1" applyAlignment="1">
      <alignment horizontal="right" vertical="center"/>
    </xf>
    <xf numFmtId="4" fontId="2" fillId="14" borderId="16" xfId="0" applyNumberFormat="1" applyFont="1" applyFill="1" applyBorder="1" applyAlignment="1"/>
    <xf numFmtId="4" fontId="2" fillId="14" borderId="17" xfId="0" applyNumberFormat="1" applyFont="1" applyFill="1" applyBorder="1" applyAlignment="1"/>
    <xf numFmtId="0" fontId="2" fillId="14" borderId="16" xfId="0" applyFont="1" applyFill="1" applyBorder="1" applyAlignment="1"/>
    <xf numFmtId="0" fontId="2" fillId="14" borderId="17" xfId="0" applyFont="1" applyFill="1" applyBorder="1" applyAlignment="1"/>
    <xf numFmtId="4" fontId="2" fillId="14" borderId="18" xfId="0" applyNumberFormat="1" applyFont="1" applyFill="1" applyBorder="1" applyAlignment="1"/>
    <xf numFmtId="4" fontId="2" fillId="14" borderId="19" xfId="0" applyNumberFormat="1" applyFont="1" applyFill="1" applyBorder="1" applyAlignment="1"/>
    <xf numFmtId="0" fontId="2" fillId="14" borderId="18" xfId="0" applyFont="1" applyFill="1" applyBorder="1" applyAlignment="1"/>
    <xf numFmtId="0" fontId="2" fillId="14" borderId="19" xfId="0" applyFont="1" applyFill="1" applyBorder="1" applyAlignment="1"/>
    <xf numFmtId="0" fontId="2" fillId="14" borderId="9" xfId="0" applyFont="1" applyFill="1" applyBorder="1" applyAlignment="1"/>
    <xf numFmtId="0" fontId="2" fillId="14" borderId="10" xfId="0" applyFont="1" applyFill="1" applyBorder="1" applyAlignment="1"/>
    <xf numFmtId="0" fontId="2" fillId="14" borderId="11" xfId="0" applyFont="1" applyFill="1" applyBorder="1" applyAlignment="1"/>
    <xf numFmtId="0" fontId="1" fillId="18" borderId="1" xfId="0" applyFont="1" applyFill="1" applyBorder="1" applyAlignment="1">
      <alignment horizontal="right" vertical="center"/>
    </xf>
    <xf numFmtId="0" fontId="2" fillId="18" borderId="2" xfId="0" applyFont="1" applyFill="1" applyBorder="1" applyAlignment="1"/>
    <xf numFmtId="0" fontId="3" fillId="18" borderId="2" xfId="0" applyFont="1" applyFill="1" applyBorder="1" applyAlignment="1"/>
    <xf numFmtId="4" fontId="3" fillId="18" borderId="2" xfId="0" applyNumberFormat="1" applyFont="1" applyFill="1" applyBorder="1" applyAlignment="1"/>
    <xf numFmtId="0" fontId="3" fillId="18" borderId="3" xfId="0" applyFont="1" applyFill="1" applyBorder="1" applyAlignment="1"/>
    <xf numFmtId="4" fontId="2" fillId="18" borderId="2" xfId="0" applyNumberFormat="1" applyFont="1" applyFill="1" applyBorder="1" applyAlignment="1"/>
    <xf numFmtId="0" fontId="2" fillId="18" borderId="3" xfId="0" applyFont="1" applyFill="1" applyBorder="1" applyAlignment="1"/>
    <xf numFmtId="4" fontId="2" fillId="18" borderId="3" xfId="0" applyNumberFormat="1" applyFont="1" applyFill="1" applyBorder="1" applyAlignment="1"/>
    <xf numFmtId="0" fontId="0" fillId="18" borderId="4" xfId="0" applyFill="1" applyBorder="1"/>
    <xf numFmtId="0" fontId="0" fillId="18" borderId="5" xfId="0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0" xfId="0" applyFill="1" applyBorder="1"/>
    <xf numFmtId="0" fontId="0" fillId="18" borderId="8" xfId="0" applyFill="1" applyBorder="1"/>
    <xf numFmtId="0" fontId="0" fillId="18" borderId="9" xfId="0" applyFill="1" applyBorder="1"/>
    <xf numFmtId="0" fontId="0" fillId="18" borderId="10" xfId="0" applyFill="1" applyBorder="1"/>
    <xf numFmtId="0" fontId="0" fillId="18" borderId="11" xfId="0" applyFill="1" applyBorder="1"/>
    <xf numFmtId="0" fontId="7" fillId="2" borderId="2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7" fillId="2" borderId="26" xfId="0" applyFont="1" applyFill="1" applyBorder="1" applyAlignment="1">
      <alignment horizontal="left" vertical="center"/>
    </xf>
    <xf numFmtId="0" fontId="0" fillId="2" borderId="5" xfId="0" applyFill="1" applyBorder="1" applyAlignment="1"/>
    <xf numFmtId="0" fontId="0" fillId="2" borderId="6" xfId="0" applyFill="1" applyBorder="1"/>
    <xf numFmtId="0" fontId="8" fillId="2" borderId="7" xfId="0" applyFont="1" applyFill="1" applyBorder="1" applyAlignment="1">
      <alignment wrapText="1"/>
    </xf>
    <xf numFmtId="9" fontId="8" fillId="2" borderId="0" xfId="0" applyNumberFormat="1" applyFont="1" applyFill="1" applyBorder="1" applyAlignment="1">
      <alignment horizontal="right" wrapText="1"/>
    </xf>
    <xf numFmtId="0" fontId="0" fillId="2" borderId="0" xfId="0" applyFill="1" applyBorder="1"/>
    <xf numFmtId="0" fontId="8" fillId="2" borderId="0" xfId="0" applyFont="1" applyFill="1" applyBorder="1" applyAlignment="1"/>
    <xf numFmtId="9" fontId="8" fillId="2" borderId="0" xfId="0" applyNumberFormat="1" applyFont="1" applyFill="1" applyBorder="1" applyAlignment="1">
      <alignment horizontal="right"/>
    </xf>
    <xf numFmtId="0" fontId="0" fillId="2" borderId="8" xfId="0" applyFill="1" applyBorder="1"/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horizontal="right" wrapText="1"/>
    </xf>
    <xf numFmtId="0" fontId="0" fillId="2" borderId="10" xfId="0" applyFill="1" applyBorder="1"/>
    <xf numFmtId="0" fontId="8" fillId="2" borderId="10" xfId="0" applyFont="1" applyFill="1" applyBorder="1" applyAlignment="1"/>
    <xf numFmtId="0" fontId="8" fillId="2" borderId="10" xfId="0" applyFont="1" applyFill="1" applyBorder="1" applyAlignment="1">
      <alignment horizontal="right"/>
    </xf>
    <xf numFmtId="0" fontId="0" fillId="2" borderId="11" xfId="0" applyFill="1" applyBorder="1"/>
    <xf numFmtId="0" fontId="7" fillId="19" borderId="25" xfId="0" applyFont="1" applyFill="1" applyBorder="1" applyAlignment="1">
      <alignment horizontal="left" vertical="center" wrapText="1"/>
    </xf>
    <xf numFmtId="0" fontId="0" fillId="19" borderId="5" xfId="0" applyFill="1" applyBorder="1"/>
    <xf numFmtId="0" fontId="7" fillId="19" borderId="26" xfId="0" applyFont="1" applyFill="1" applyBorder="1" applyAlignment="1">
      <alignment horizontal="left" vertical="center" wrapText="1"/>
    </xf>
    <xf numFmtId="0" fontId="0" fillId="19" borderId="6" xfId="0" applyFill="1" applyBorder="1"/>
    <xf numFmtId="0" fontId="8" fillId="19" borderId="7" xfId="0" applyFont="1" applyFill="1" applyBorder="1" applyAlignment="1">
      <alignment horizontal="left" vertical="center" wrapText="1"/>
    </xf>
    <xf numFmtId="0" fontId="8" fillId="19" borderId="0" xfId="0" applyFont="1" applyFill="1" applyBorder="1" applyAlignment="1">
      <alignment horizontal="right" vertical="center" wrapText="1"/>
    </xf>
    <xf numFmtId="0" fontId="8" fillId="19" borderId="0" xfId="0" applyFont="1" applyFill="1" applyBorder="1" applyAlignment="1">
      <alignment horizontal="left" vertical="center" wrapText="1"/>
    </xf>
    <xf numFmtId="0" fontId="0" fillId="19" borderId="0" xfId="0" applyFill="1" applyBorder="1"/>
    <xf numFmtId="0" fontId="8" fillId="19" borderId="8" xfId="0" applyFont="1" applyFill="1" applyBorder="1" applyAlignment="1">
      <alignment horizontal="left" vertical="center" wrapText="1"/>
    </xf>
    <xf numFmtId="0" fontId="9" fillId="19" borderId="7" xfId="2" applyFill="1" applyBorder="1" applyAlignment="1" applyProtection="1">
      <alignment wrapText="1"/>
    </xf>
    <xf numFmtId="3" fontId="8" fillId="19" borderId="0" xfId="0" applyNumberFormat="1" applyFont="1" applyFill="1" applyBorder="1" applyAlignment="1">
      <alignment horizontal="right" wrapText="1"/>
    </xf>
    <xf numFmtId="15" fontId="8" fillId="19" borderId="0" xfId="0" applyNumberFormat="1" applyFont="1" applyFill="1" applyBorder="1" applyAlignment="1">
      <alignment horizontal="left" wrapText="1"/>
    </xf>
    <xf numFmtId="0" fontId="9" fillId="19" borderId="0" xfId="2" applyFill="1" applyBorder="1" applyAlignment="1" applyProtection="1">
      <alignment wrapText="1"/>
    </xf>
    <xf numFmtId="15" fontId="8" fillId="19" borderId="8" xfId="0" applyNumberFormat="1" applyFont="1" applyFill="1" applyBorder="1" applyAlignment="1">
      <alignment horizontal="left" wrapText="1"/>
    </xf>
    <xf numFmtId="0" fontId="7" fillId="20" borderId="25" xfId="0" applyFont="1" applyFill="1" applyBorder="1" applyAlignment="1">
      <alignment horizontal="left" vertical="center" wrapText="1"/>
    </xf>
    <xf numFmtId="0" fontId="0" fillId="20" borderId="5" xfId="0" applyFill="1" applyBorder="1"/>
    <xf numFmtId="0" fontId="7" fillId="20" borderId="26" xfId="0" applyFont="1" applyFill="1" applyBorder="1" applyAlignment="1">
      <alignment horizontal="left" vertical="center" wrapText="1"/>
    </xf>
    <xf numFmtId="0" fontId="0" fillId="20" borderId="6" xfId="0" applyFill="1" applyBorder="1"/>
    <xf numFmtId="0" fontId="8" fillId="20" borderId="7" xfId="0" applyFont="1" applyFill="1" applyBorder="1" applyAlignment="1">
      <alignment horizontal="left" vertical="center" wrapText="1"/>
    </xf>
    <xf numFmtId="0" fontId="8" fillId="20" borderId="0" xfId="0" applyFont="1" applyFill="1" applyBorder="1" applyAlignment="1">
      <alignment horizontal="right" vertical="center" wrapText="1"/>
    </xf>
    <xf numFmtId="0" fontId="8" fillId="20" borderId="0" xfId="0" applyFont="1" applyFill="1" applyBorder="1" applyAlignment="1">
      <alignment horizontal="right" vertical="center"/>
    </xf>
    <xf numFmtId="0" fontId="8" fillId="20" borderId="0" xfId="0" applyFont="1" applyFill="1" applyBorder="1" applyAlignment="1">
      <alignment horizontal="left" vertical="center" wrapText="1"/>
    </xf>
    <xf numFmtId="0" fontId="0" fillId="20" borderId="0" xfId="0" applyFill="1" applyBorder="1"/>
    <xf numFmtId="0" fontId="8" fillId="20" borderId="8" xfId="0" applyFont="1" applyFill="1" applyBorder="1" applyAlignment="1">
      <alignment horizontal="left" vertical="center" wrapText="1"/>
    </xf>
    <xf numFmtId="0" fontId="8" fillId="20" borderId="7" xfId="0" applyFont="1" applyFill="1" applyBorder="1" applyAlignment="1">
      <alignment wrapText="1"/>
    </xf>
    <xf numFmtId="3" fontId="8" fillId="20" borderId="0" xfId="0" applyNumberFormat="1" applyFont="1" applyFill="1" applyBorder="1" applyAlignment="1">
      <alignment horizontal="right" wrapText="1"/>
    </xf>
    <xf numFmtId="0" fontId="8" fillId="20" borderId="0" xfId="0" applyFont="1" applyFill="1" applyBorder="1" applyAlignment="1">
      <alignment horizontal="right" wrapText="1"/>
    </xf>
    <xf numFmtId="15" fontId="8" fillId="20" borderId="0" xfId="0" applyNumberFormat="1" applyFont="1" applyFill="1" applyBorder="1" applyAlignment="1">
      <alignment horizontal="left" wrapText="1"/>
    </xf>
    <xf numFmtId="0" fontId="8" fillId="20" borderId="0" xfId="0" applyFont="1" applyFill="1" applyBorder="1" applyAlignment="1">
      <alignment wrapText="1"/>
    </xf>
    <xf numFmtId="15" fontId="8" fillId="20" borderId="8" xfId="0" applyNumberFormat="1" applyFont="1" applyFill="1" applyBorder="1" applyAlignment="1">
      <alignment horizontal="left" wrapText="1"/>
    </xf>
    <xf numFmtId="0" fontId="8" fillId="20" borderId="9" xfId="0" applyFont="1" applyFill="1" applyBorder="1" applyAlignment="1">
      <alignment wrapText="1"/>
    </xf>
    <xf numFmtId="165" fontId="8" fillId="20" borderId="10" xfId="0" applyNumberFormat="1" applyFont="1" applyFill="1" applyBorder="1" applyAlignment="1">
      <alignment horizontal="right" wrapText="1"/>
    </xf>
    <xf numFmtId="0" fontId="8" fillId="20" borderId="10" xfId="0" applyFont="1" applyFill="1" applyBorder="1" applyAlignment="1">
      <alignment horizontal="right" wrapText="1"/>
    </xf>
    <xf numFmtId="3" fontId="8" fillId="20" borderId="10" xfId="0" applyNumberFormat="1" applyFont="1" applyFill="1" applyBorder="1" applyAlignment="1">
      <alignment horizontal="right" wrapText="1"/>
    </xf>
    <xf numFmtId="15" fontId="8" fillId="20" borderId="10" xfId="0" applyNumberFormat="1" applyFont="1" applyFill="1" applyBorder="1" applyAlignment="1">
      <alignment horizontal="left" wrapText="1"/>
    </xf>
    <xf numFmtId="0" fontId="0" fillId="20" borderId="10" xfId="0" applyFill="1" applyBorder="1"/>
    <xf numFmtId="0" fontId="8" fillId="20" borderId="10" xfId="0" applyFont="1" applyFill="1" applyBorder="1" applyAlignment="1">
      <alignment wrapText="1"/>
    </xf>
    <xf numFmtId="164" fontId="8" fillId="20" borderId="10" xfId="0" applyNumberFormat="1" applyFont="1" applyFill="1" applyBorder="1" applyAlignment="1">
      <alignment horizontal="right" wrapText="1"/>
    </xf>
    <xf numFmtId="15" fontId="8" fillId="20" borderId="11" xfId="0" applyNumberFormat="1" applyFont="1" applyFill="1" applyBorder="1" applyAlignment="1">
      <alignment horizontal="left" wrapText="1"/>
    </xf>
    <xf numFmtId="0" fontId="0" fillId="4" borderId="5" xfId="0" applyFill="1" applyBorder="1"/>
    <xf numFmtId="0" fontId="0" fillId="4" borderId="10" xfId="0" applyFill="1" applyBorder="1"/>
    <xf numFmtId="0" fontId="7" fillId="14" borderId="25" xfId="0" applyFont="1" applyFill="1" applyBorder="1" applyAlignment="1">
      <alignment horizontal="left" vertical="center" wrapText="1"/>
    </xf>
    <xf numFmtId="0" fontId="0" fillId="14" borderId="5" xfId="0" applyFill="1" applyBorder="1"/>
    <xf numFmtId="0" fontId="7" fillId="14" borderId="26" xfId="0" applyFont="1" applyFill="1" applyBorder="1" applyAlignment="1">
      <alignment horizontal="left" vertical="center" wrapText="1"/>
    </xf>
    <xf numFmtId="0" fontId="0" fillId="14" borderId="6" xfId="0" applyFill="1" applyBorder="1"/>
    <xf numFmtId="0" fontId="8" fillId="14" borderId="7" xfId="0" applyFont="1" applyFill="1" applyBorder="1" applyAlignment="1">
      <alignment horizontal="left" vertical="center" wrapText="1"/>
    </xf>
    <xf numFmtId="0" fontId="8" fillId="14" borderId="0" xfId="0" applyFont="1" applyFill="1" applyBorder="1" applyAlignment="1">
      <alignment horizontal="right" vertical="center" wrapText="1"/>
    </xf>
    <xf numFmtId="0" fontId="8" fillId="14" borderId="0" xfId="0" applyFont="1" applyFill="1" applyBorder="1" applyAlignment="1">
      <alignment horizontal="left" vertical="center" wrapText="1"/>
    </xf>
    <xf numFmtId="0" fontId="0" fillId="14" borderId="0" xfId="0" applyFill="1" applyBorder="1"/>
    <xf numFmtId="0" fontId="8" fillId="14" borderId="8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left" wrapText="1"/>
    </xf>
    <xf numFmtId="3" fontId="8" fillId="14" borderId="0" xfId="0" applyNumberFormat="1" applyFont="1" applyFill="1" applyBorder="1" applyAlignment="1">
      <alignment horizontal="right" wrapText="1"/>
    </xf>
    <xf numFmtId="0" fontId="8" fillId="14" borderId="0" xfId="0" applyFont="1" applyFill="1" applyBorder="1" applyAlignment="1">
      <alignment horizontal="right" wrapText="1"/>
    </xf>
    <xf numFmtId="15" fontId="8" fillId="14" borderId="0" xfId="0" applyNumberFormat="1" applyFont="1" applyFill="1" applyBorder="1" applyAlignment="1">
      <alignment horizontal="left" wrapText="1"/>
    </xf>
    <xf numFmtId="0" fontId="8" fillId="14" borderId="0" xfId="0" applyFont="1" applyFill="1" applyBorder="1" applyAlignment="1">
      <alignment horizontal="left" wrapText="1"/>
    </xf>
    <xf numFmtId="15" fontId="8" fillId="14" borderId="8" xfId="0" applyNumberFormat="1" applyFont="1" applyFill="1" applyBorder="1" applyAlignment="1">
      <alignment horizontal="left" wrapText="1"/>
    </xf>
    <xf numFmtId="0" fontId="8" fillId="14" borderId="9" xfId="0" applyFont="1" applyFill="1" applyBorder="1" applyAlignment="1">
      <alignment horizontal="left" wrapText="1"/>
    </xf>
    <xf numFmtId="166" fontId="8" fillId="14" borderId="10" xfId="0" applyNumberFormat="1" applyFont="1" applyFill="1" applyBorder="1" applyAlignment="1">
      <alignment horizontal="right" wrapText="1"/>
    </xf>
    <xf numFmtId="0" fontId="8" fillId="14" borderId="10" xfId="0" applyFont="1" applyFill="1" applyBorder="1" applyAlignment="1">
      <alignment horizontal="right" wrapText="1"/>
    </xf>
    <xf numFmtId="3" fontId="8" fillId="14" borderId="10" xfId="0" applyNumberFormat="1" applyFont="1" applyFill="1" applyBorder="1" applyAlignment="1">
      <alignment horizontal="right" wrapText="1"/>
    </xf>
    <xf numFmtId="15" fontId="8" fillId="14" borderId="10" xfId="0" applyNumberFormat="1" applyFont="1" applyFill="1" applyBorder="1" applyAlignment="1">
      <alignment horizontal="left" wrapText="1"/>
    </xf>
    <xf numFmtId="0" fontId="0" fillId="14" borderId="10" xfId="0" applyFill="1" applyBorder="1"/>
    <xf numFmtId="0" fontId="8" fillId="14" borderId="10" xfId="0" applyFont="1" applyFill="1" applyBorder="1" applyAlignment="1">
      <alignment horizontal="left" wrapText="1"/>
    </xf>
    <xf numFmtId="15" fontId="8" fillId="14" borderId="11" xfId="0" applyNumberFormat="1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0" fillId="4" borderId="5" xfId="1" applyNumberFormat="1" applyFont="1" applyFill="1" applyBorder="1"/>
    <xf numFmtId="0" fontId="0" fillId="4" borderId="6" xfId="1" applyNumberFormat="1" applyFont="1" applyFill="1" applyBorder="1"/>
    <xf numFmtId="0" fontId="0" fillId="4" borderId="9" xfId="0" applyFill="1" applyBorder="1"/>
    <xf numFmtId="0" fontId="0" fillId="4" borderId="10" xfId="1" applyNumberFormat="1" applyFont="1" applyFill="1" applyBorder="1"/>
    <xf numFmtId="0" fontId="0" fillId="4" borderId="11" xfId="0" applyFill="1" applyBorder="1"/>
    <xf numFmtId="0" fontId="0" fillId="14" borderId="9" xfId="0" applyFill="1" applyBorder="1"/>
    <xf numFmtId="0" fontId="0" fillId="15" borderId="4" xfId="0" applyFill="1" applyBorder="1"/>
    <xf numFmtId="0" fontId="0" fillId="15" borderId="5" xfId="0" applyFill="1" applyBorder="1"/>
    <xf numFmtId="0" fontId="0" fillId="15" borderId="6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8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1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9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10" fillId="6" borderId="15" xfId="0" applyFont="1" applyFill="1" applyBorder="1" applyAlignment="1">
      <alignment horizontal="center"/>
    </xf>
    <xf numFmtId="0" fontId="12" fillId="15" borderId="4" xfId="0" applyFont="1" applyFill="1" applyBorder="1"/>
    <xf numFmtId="0" fontId="12" fillId="15" borderId="0" xfId="0" applyFont="1" applyFill="1" applyBorder="1"/>
    <xf numFmtId="0" fontId="12" fillId="15" borderId="8" xfId="0" applyFont="1" applyFill="1" applyBorder="1"/>
    <xf numFmtId="0" fontId="0" fillId="0" borderId="0" xfId="0" applyAlignment="1">
      <alignment horizontal="left"/>
    </xf>
    <xf numFmtId="0" fontId="12" fillId="14" borderId="0" xfId="0" applyFont="1" applyFill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7" xfId="0" applyFill="1" applyBorder="1" applyAlignment="1">
      <alignment wrapText="1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11" fillId="11" borderId="4" xfId="0" applyFont="1" applyFill="1" applyBorder="1"/>
    <xf numFmtId="0" fontId="0" fillId="11" borderId="5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7" xfId="0" applyFill="1" applyBorder="1"/>
    <xf numFmtId="0" fontId="12" fillId="11" borderId="0" xfId="0" applyFont="1" applyFill="1" applyBorder="1" applyAlignment="1">
      <alignment horizontal="left"/>
    </xf>
    <xf numFmtId="0" fontId="12" fillId="11" borderId="8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 wrapText="1"/>
    </xf>
    <xf numFmtId="0" fontId="12" fillId="11" borderId="8" xfId="0" applyFont="1" applyFill="1" applyBorder="1" applyAlignment="1">
      <alignment horizontal="left" wrapText="1"/>
    </xf>
    <xf numFmtId="0" fontId="0" fillId="11" borderId="0" xfId="0" applyFill="1" applyBorder="1" applyAlignment="1">
      <alignment horizontal="left"/>
    </xf>
    <xf numFmtId="0" fontId="0" fillId="11" borderId="8" xfId="0" applyFill="1" applyBorder="1" applyAlignment="1">
      <alignment horizontal="left"/>
    </xf>
    <xf numFmtId="0" fontId="0" fillId="11" borderId="7" xfId="0" applyFill="1" applyBorder="1" applyAlignment="1">
      <alignment wrapText="1"/>
    </xf>
    <xf numFmtId="0" fontId="0" fillId="11" borderId="9" xfId="0" applyFill="1" applyBorder="1"/>
    <xf numFmtId="0" fontId="0" fillId="11" borderId="10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12" fillId="6" borderId="4" xfId="0" applyFont="1" applyFill="1" applyBorder="1"/>
    <xf numFmtId="0" fontId="10" fillId="6" borderId="7" xfId="0" applyFont="1" applyFill="1" applyBorder="1"/>
    <xf numFmtId="0" fontId="0" fillId="6" borderId="9" xfId="0" applyFill="1" applyBorder="1" applyAlignment="1">
      <alignment wrapText="1"/>
    </xf>
    <xf numFmtId="0" fontId="12" fillId="2" borderId="5" xfId="0" applyFont="1" applyFill="1" applyBorder="1"/>
    <xf numFmtId="0" fontId="12" fillId="2" borderId="6" xfId="0" applyFont="1" applyFill="1" applyBorder="1"/>
    <xf numFmtId="0" fontId="0" fillId="2" borderId="7" xfId="0" applyFill="1" applyBorder="1"/>
    <xf numFmtId="9" fontId="0" fillId="2" borderId="8" xfId="1" applyFont="1" applyFill="1" applyBorder="1"/>
    <xf numFmtId="0" fontId="0" fillId="2" borderId="9" xfId="0" applyFill="1" applyBorder="1"/>
    <xf numFmtId="0" fontId="12" fillId="3" borderId="5" xfId="0" applyFont="1" applyFill="1" applyBorder="1"/>
    <xf numFmtId="0" fontId="12" fillId="3" borderId="6" xfId="0" applyFont="1" applyFill="1" applyBorder="1"/>
    <xf numFmtId="9" fontId="0" fillId="3" borderId="8" xfId="1" applyFont="1" applyFill="1" applyBorder="1"/>
    <xf numFmtId="0" fontId="0" fillId="7" borderId="4" xfId="0" applyFill="1" applyBorder="1"/>
    <xf numFmtId="0" fontId="12" fillId="7" borderId="5" xfId="0" applyFont="1" applyFill="1" applyBorder="1"/>
    <xf numFmtId="0" fontId="12" fillId="7" borderId="6" xfId="0" applyFont="1" applyFill="1" applyBorder="1"/>
    <xf numFmtId="10" fontId="0" fillId="7" borderId="0" xfId="0" applyNumberFormat="1" applyFill="1" applyBorder="1"/>
    <xf numFmtId="9" fontId="0" fillId="7" borderId="8" xfId="1" applyFont="1" applyFill="1" applyBorder="1"/>
    <xf numFmtId="10" fontId="0" fillId="7" borderId="8" xfId="0" applyNumberFormat="1" applyFill="1" applyBorder="1"/>
    <xf numFmtId="10" fontId="0" fillId="7" borderId="10" xfId="0" applyNumberFormat="1" applyFill="1" applyBorder="1"/>
    <xf numFmtId="10" fontId="0" fillId="7" borderId="11" xfId="0" applyNumberFormat="1" applyFill="1" applyBorder="1"/>
    <xf numFmtId="0" fontId="12" fillId="6" borderId="5" xfId="0" applyFont="1" applyFill="1" applyBorder="1"/>
    <xf numFmtId="0" fontId="12" fillId="6" borderId="6" xfId="0" applyFont="1" applyFill="1" applyBorder="1"/>
    <xf numFmtId="10" fontId="0" fillId="6" borderId="0" xfId="0" applyNumberFormat="1" applyFill="1" applyBorder="1"/>
    <xf numFmtId="9" fontId="0" fillId="6" borderId="8" xfId="1" applyFont="1" applyFill="1" applyBorder="1"/>
    <xf numFmtId="10" fontId="0" fillId="6" borderId="8" xfId="0" applyNumberFormat="1" applyFill="1" applyBorder="1"/>
    <xf numFmtId="10" fontId="0" fillId="6" borderId="10" xfId="0" applyNumberFormat="1" applyFill="1" applyBorder="1"/>
    <xf numFmtId="10" fontId="0" fillId="6" borderId="11" xfId="0" applyNumberFormat="1" applyFill="1" applyBorder="1"/>
    <xf numFmtId="0" fontId="0" fillId="17" borderId="4" xfId="0" applyFill="1" applyBorder="1"/>
    <xf numFmtId="0" fontId="12" fillId="17" borderId="5" xfId="0" applyFont="1" applyFill="1" applyBorder="1"/>
    <xf numFmtId="0" fontId="12" fillId="17" borderId="6" xfId="0" applyFont="1" applyFill="1" applyBorder="1"/>
    <xf numFmtId="0" fontId="0" fillId="17" borderId="7" xfId="0" applyFill="1" applyBorder="1"/>
    <xf numFmtId="10" fontId="0" fillId="17" borderId="0" xfId="0" applyNumberFormat="1" applyFill="1" applyBorder="1"/>
    <xf numFmtId="10" fontId="0" fillId="17" borderId="8" xfId="0" applyNumberFormat="1" applyFill="1" applyBorder="1"/>
    <xf numFmtId="0" fontId="0" fillId="17" borderId="7" xfId="0" applyFill="1" applyBorder="1" applyAlignment="1">
      <alignment wrapText="1"/>
    </xf>
    <xf numFmtId="0" fontId="0" fillId="17" borderId="9" xfId="0" applyFill="1" applyBorder="1"/>
    <xf numFmtId="10" fontId="0" fillId="17" borderId="10" xfId="0" applyNumberFormat="1" applyFill="1" applyBorder="1"/>
    <xf numFmtId="10" fontId="0" fillId="17" borderId="11" xfId="0" applyNumberFormat="1" applyFill="1" applyBorder="1"/>
    <xf numFmtId="10" fontId="0" fillId="7" borderId="7" xfId="0" applyNumberFormat="1" applyFill="1" applyBorder="1"/>
    <xf numFmtId="9" fontId="0" fillId="7" borderId="0" xfId="1" applyFont="1" applyFill="1" applyBorder="1"/>
    <xf numFmtId="10" fontId="0" fillId="7" borderId="9" xfId="0" applyNumberFormat="1" applyFill="1" applyBorder="1"/>
    <xf numFmtId="9" fontId="0" fillId="7" borderId="10" xfId="0" applyNumberFormat="1" applyFill="1" applyBorder="1"/>
    <xf numFmtId="9" fontId="0" fillId="2" borderId="8" xfId="0" applyNumberFormat="1" applyFill="1" applyBorder="1"/>
    <xf numFmtId="9" fontId="0" fillId="15" borderId="0" xfId="0" applyNumberFormat="1" applyFill="1" applyBorder="1"/>
    <xf numFmtId="9" fontId="0" fillId="15" borderId="8" xfId="0" applyNumberFormat="1" applyFill="1" applyBorder="1"/>
    <xf numFmtId="0" fontId="0" fillId="15" borderId="7" xfId="0" applyFill="1" applyBorder="1" applyAlignment="1">
      <alignment wrapText="1"/>
    </xf>
    <xf numFmtId="0" fontId="0" fillId="14" borderId="4" xfId="0" applyFill="1" applyBorder="1"/>
    <xf numFmtId="0" fontId="12" fillId="14" borderId="5" xfId="0" applyFont="1" applyFill="1" applyBorder="1"/>
    <xf numFmtId="0" fontId="12" fillId="14" borderId="6" xfId="0" applyFont="1" applyFill="1" applyBorder="1"/>
    <xf numFmtId="0" fontId="0" fillId="14" borderId="7" xfId="0" applyFill="1" applyBorder="1"/>
    <xf numFmtId="9" fontId="0" fillId="14" borderId="0" xfId="0" applyNumberFormat="1" applyFill="1" applyBorder="1"/>
    <xf numFmtId="9" fontId="0" fillId="14" borderId="8" xfId="0" applyNumberFormat="1" applyFill="1" applyBorder="1"/>
    <xf numFmtId="0" fontId="0" fillId="14" borderId="7" xfId="0" applyFill="1" applyBorder="1" applyAlignment="1">
      <alignment wrapText="1"/>
    </xf>
    <xf numFmtId="9" fontId="0" fillId="14" borderId="10" xfId="0" applyNumberFormat="1" applyFill="1" applyBorder="1"/>
    <xf numFmtId="9" fontId="0" fillId="14" borderId="11" xfId="0" applyNumberFormat="1" applyFill="1" applyBorder="1"/>
    <xf numFmtId="0" fontId="12" fillId="4" borderId="4" xfId="0" applyFont="1" applyFill="1" applyBorder="1"/>
    <xf numFmtId="169" fontId="0" fillId="4" borderId="5" xfId="0" applyNumberFormat="1" applyFill="1" applyBorder="1"/>
    <xf numFmtId="169" fontId="0" fillId="4" borderId="6" xfId="0" applyNumberFormat="1" applyFill="1" applyBorder="1"/>
    <xf numFmtId="0" fontId="12" fillId="4" borderId="9" xfId="0" applyFont="1" applyFill="1" applyBorder="1"/>
    <xf numFmtId="169" fontId="0" fillId="4" borderId="10" xfId="0" applyNumberFormat="1" applyFill="1" applyBorder="1"/>
    <xf numFmtId="169" fontId="0" fillId="4" borderId="11" xfId="0" applyNumberFormat="1" applyFill="1" applyBorder="1"/>
    <xf numFmtId="0" fontId="12" fillId="16" borderId="4" xfId="0" applyFont="1" applyFill="1" applyBorder="1"/>
    <xf numFmtId="2" fontId="0" fillId="16" borderId="5" xfId="1" applyNumberFormat="1" applyFont="1" applyFill="1" applyBorder="1"/>
    <xf numFmtId="2" fontId="0" fillId="16" borderId="6" xfId="1" applyNumberFormat="1" applyFont="1" applyFill="1" applyBorder="1"/>
    <xf numFmtId="0" fontId="12" fillId="16" borderId="9" xfId="0" applyFont="1" applyFill="1" applyBorder="1"/>
    <xf numFmtId="2" fontId="0" fillId="16" borderId="10" xfId="0" applyNumberFormat="1" applyFill="1" applyBorder="1"/>
    <xf numFmtId="2" fontId="0" fillId="16" borderId="11" xfId="0" applyNumberFormat="1" applyFill="1" applyBorder="1"/>
    <xf numFmtId="2" fontId="0" fillId="15" borderId="8" xfId="0" applyNumberFormat="1" applyFill="1" applyBorder="1"/>
    <xf numFmtId="0" fontId="12" fillId="21" borderId="4" xfId="0" applyFont="1" applyFill="1" applyBorder="1"/>
    <xf numFmtId="0" fontId="0" fillId="21" borderId="6" xfId="0" applyFill="1" applyBorder="1"/>
    <xf numFmtId="0" fontId="0" fillId="21" borderId="7" xfId="0" applyFont="1" applyFill="1" applyBorder="1"/>
    <xf numFmtId="2" fontId="0" fillId="21" borderId="8" xfId="0" applyNumberFormat="1" applyFill="1" applyBorder="1"/>
    <xf numFmtId="0" fontId="0" fillId="21" borderId="9" xfId="0" applyFont="1" applyFill="1" applyBorder="1"/>
    <xf numFmtId="2" fontId="0" fillId="21" borderId="11" xfId="0" applyNumberFormat="1" applyFill="1" applyBorder="1"/>
    <xf numFmtId="0" fontId="0" fillId="21" borderId="4" xfId="0" applyFill="1" applyBorder="1"/>
    <xf numFmtId="0" fontId="0" fillId="21" borderId="5" xfId="0" applyFill="1" applyBorder="1"/>
    <xf numFmtId="0" fontId="12" fillId="21" borderId="5" xfId="0" applyFont="1" applyFill="1" applyBorder="1"/>
    <xf numFmtId="0" fontId="12" fillId="21" borderId="6" xfId="0" applyFont="1" applyFill="1" applyBorder="1"/>
    <xf numFmtId="0" fontId="12" fillId="21" borderId="7" xfId="0" applyFont="1" applyFill="1" applyBorder="1"/>
    <xf numFmtId="0" fontId="10" fillId="21" borderId="0" xfId="0" applyFont="1" applyFill="1" applyBorder="1"/>
    <xf numFmtId="4" fontId="0" fillId="21" borderId="0" xfId="0" applyNumberFormat="1" applyFill="1" applyBorder="1"/>
    <xf numFmtId="9" fontId="0" fillId="21" borderId="0" xfId="1" applyFont="1" applyFill="1" applyBorder="1"/>
    <xf numFmtId="9" fontId="0" fillId="21" borderId="0" xfId="0" applyNumberFormat="1" applyFill="1" applyBorder="1"/>
    <xf numFmtId="168" fontId="0" fillId="21" borderId="8" xfId="1" applyNumberFormat="1" applyFont="1" applyFill="1" applyBorder="1"/>
    <xf numFmtId="0" fontId="0" fillId="21" borderId="7" xfId="0" applyFill="1" applyBorder="1"/>
    <xf numFmtId="0" fontId="10" fillId="21" borderId="9" xfId="0" applyFont="1" applyFill="1" applyBorder="1"/>
    <xf numFmtId="0" fontId="0" fillId="21" borderId="10" xfId="0" applyFill="1" applyBorder="1"/>
    <xf numFmtId="4" fontId="0" fillId="21" borderId="10" xfId="0" applyNumberFormat="1" applyFill="1" applyBorder="1"/>
    <xf numFmtId="9" fontId="0" fillId="21" borderId="11" xfId="1" applyNumberFormat="1" applyFont="1" applyFill="1" applyBorder="1"/>
    <xf numFmtId="0" fontId="12" fillId="14" borderId="7" xfId="0" applyFont="1" applyFill="1" applyBorder="1"/>
    <xf numFmtId="0" fontId="10" fillId="14" borderId="0" xfId="0" applyFont="1" applyFill="1" applyBorder="1"/>
    <xf numFmtId="1" fontId="0" fillId="14" borderId="0" xfId="0" applyNumberFormat="1" applyFill="1" applyBorder="1"/>
    <xf numFmtId="9" fontId="0" fillId="14" borderId="8" xfId="1" applyFont="1" applyFill="1" applyBorder="1"/>
    <xf numFmtId="3" fontId="0" fillId="14" borderId="0" xfId="0" applyNumberFormat="1" applyFill="1" applyBorder="1"/>
    <xf numFmtId="167" fontId="0" fillId="14" borderId="8" xfId="1" applyNumberFormat="1" applyFont="1" applyFill="1" applyBorder="1"/>
    <xf numFmtId="0" fontId="10" fillId="14" borderId="9" xfId="0" applyFont="1" applyFill="1" applyBorder="1"/>
    <xf numFmtId="1" fontId="0" fillId="14" borderId="10" xfId="0" applyNumberFormat="1" applyFill="1" applyBorder="1"/>
    <xf numFmtId="167" fontId="0" fillId="14" borderId="11" xfId="1" applyNumberFormat="1" applyFont="1" applyFill="1" applyBorder="1"/>
    <xf numFmtId="10" fontId="0" fillId="15" borderId="0" xfId="0" applyNumberFormat="1" applyFill="1" applyBorder="1"/>
    <xf numFmtId="10" fontId="0" fillId="15" borderId="8" xfId="0" applyNumberFormat="1" applyFill="1" applyBorder="1"/>
    <xf numFmtId="2" fontId="0" fillId="15" borderId="0" xfId="0" applyNumberFormat="1" applyFill="1" applyBorder="1"/>
    <xf numFmtId="9" fontId="0" fillId="15" borderId="10" xfId="1" applyFont="1" applyFill="1" applyBorder="1"/>
    <xf numFmtId="9" fontId="0" fillId="15" borderId="11" xfId="1" applyFont="1" applyFill="1" applyBorder="1"/>
    <xf numFmtId="0" fontId="0" fillId="0" borderId="0" xfId="0"/>
    <xf numFmtId="9" fontId="0" fillId="0" borderId="0" xfId="0" applyNumberFormat="1" applyBorder="1"/>
    <xf numFmtId="10" fontId="0" fillId="0" borderId="0" xfId="0" applyNumberFormat="1" applyBorder="1"/>
    <xf numFmtId="0" fontId="10" fillId="0" borderId="0" xfId="0" applyFont="1" applyBorder="1"/>
    <xf numFmtId="0" fontId="10" fillId="15" borderId="4" xfId="0" applyFont="1" applyFill="1" applyBorder="1"/>
    <xf numFmtId="0" fontId="10" fillId="15" borderId="12" xfId="0" applyFont="1" applyFill="1" applyBorder="1"/>
    <xf numFmtId="9" fontId="0" fillId="15" borderId="13" xfId="1" applyFont="1" applyFill="1" applyBorder="1"/>
    <xf numFmtId="9" fontId="0" fillId="15" borderId="14" xfId="1" applyFont="1" applyFill="1" applyBorder="1"/>
    <xf numFmtId="0" fontId="0" fillId="2" borderId="0" xfId="0" applyFill="1"/>
    <xf numFmtId="0" fontId="10" fillId="2" borderId="4" xfId="0" applyFont="1" applyFill="1" applyBorder="1"/>
    <xf numFmtId="0" fontId="10" fillId="2" borderId="12" xfId="0" applyFont="1" applyFill="1" applyBorder="1"/>
    <xf numFmtId="9" fontId="0" fillId="2" borderId="13" xfId="1" applyFont="1" applyFill="1" applyBorder="1"/>
    <xf numFmtId="9" fontId="0" fillId="2" borderId="14" xfId="1" applyFont="1" applyFill="1" applyBorder="1"/>
    <xf numFmtId="0" fontId="11" fillId="2" borderId="27" xfId="0" applyFont="1" applyFill="1" applyBorder="1"/>
    <xf numFmtId="0" fontId="0" fillId="2" borderId="28" xfId="0" applyFill="1" applyBorder="1"/>
    <xf numFmtId="0" fontId="11" fillId="15" borderId="9" xfId="0" applyFont="1" applyFill="1" applyBorder="1"/>
    <xf numFmtId="167" fontId="0" fillId="14" borderId="0" xfId="1" applyNumberFormat="1" applyFont="1" applyFill="1" applyBorder="1"/>
    <xf numFmtId="167" fontId="0" fillId="21" borderId="0" xfId="1" applyNumberFormat="1" applyFont="1" applyFill="1" applyBorder="1"/>
    <xf numFmtId="0" fontId="12" fillId="2" borderId="4" xfId="0" applyFont="1" applyFill="1" applyBorder="1"/>
    <xf numFmtId="9" fontId="10" fillId="2" borderId="11" xfId="0" applyNumberFormat="1" applyFont="1" applyFill="1" applyBorder="1"/>
    <xf numFmtId="4" fontId="0" fillId="2" borderId="10" xfId="0" applyNumberFormat="1" applyFill="1" applyBorder="1"/>
    <xf numFmtId="9" fontId="10" fillId="2" borderId="8" xfId="1" applyFont="1" applyFill="1" applyBorder="1"/>
    <xf numFmtId="9" fontId="10" fillId="2" borderId="11" xfId="1" applyFont="1" applyFill="1" applyBorder="1"/>
    <xf numFmtId="2" fontId="0" fillId="3" borderId="0" xfId="0" applyNumberFormat="1" applyFill="1" applyBorder="1"/>
    <xf numFmtId="2" fontId="0" fillId="3" borderId="10" xfId="0" applyNumberFormat="1" applyFill="1" applyBorder="1"/>
    <xf numFmtId="9" fontId="0" fillId="3" borderId="11" xfId="1" applyFont="1" applyFill="1" applyBorder="1"/>
    <xf numFmtId="0" fontId="13" fillId="2" borderId="4" xfId="0" applyFont="1" applyFill="1" applyBorder="1" applyAlignment="1">
      <alignment horizontal="left"/>
    </xf>
    <xf numFmtId="0" fontId="12" fillId="3" borderId="27" xfId="0" applyFont="1" applyFill="1" applyBorder="1"/>
    <xf numFmtId="0" fontId="0" fillId="3" borderId="29" xfId="0" applyFill="1" applyBorder="1"/>
    <xf numFmtId="0" fontId="0" fillId="3" borderId="28" xfId="0" applyFill="1" applyBorder="1"/>
    <xf numFmtId="0" fontId="4" fillId="4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4" fillId="23" borderId="30" xfId="0" applyFont="1" applyFill="1" applyBorder="1" applyAlignment="1"/>
    <xf numFmtId="0" fontId="14" fillId="22" borderId="30" xfId="0" applyFont="1" applyFill="1" applyBorder="1" applyAlignment="1"/>
    <xf numFmtId="0" fontId="14" fillId="23" borderId="7" xfId="0" applyFont="1" applyFill="1" applyBorder="1" applyAlignment="1">
      <alignment horizontal="left" vertical="center"/>
    </xf>
    <xf numFmtId="0" fontId="14" fillId="23" borderId="0" xfId="0" applyFont="1" applyFill="1" applyBorder="1" applyAlignment="1"/>
    <xf numFmtId="0" fontId="14" fillId="23" borderId="0" xfId="0" applyFont="1" applyFill="1" applyBorder="1" applyAlignment="1">
      <alignment horizontal="right"/>
    </xf>
    <xf numFmtId="3" fontId="14" fillId="23" borderId="0" xfId="0" applyNumberFormat="1" applyFont="1" applyFill="1" applyBorder="1" applyAlignment="1">
      <alignment horizontal="right"/>
    </xf>
    <xf numFmtId="0" fontId="14" fillId="23" borderId="8" xfId="0" applyFont="1" applyFill="1" applyBorder="1" applyAlignment="1"/>
    <xf numFmtId="0" fontId="14" fillId="23" borderId="7" xfId="0" applyFont="1" applyFill="1" applyBorder="1" applyAlignment="1">
      <alignment vertical="top"/>
    </xf>
    <xf numFmtId="0" fontId="14" fillId="22" borderId="7" xfId="0" applyFont="1" applyFill="1" applyBorder="1" applyAlignment="1">
      <alignment horizontal="left" vertical="center"/>
    </xf>
    <xf numFmtId="0" fontId="14" fillId="22" borderId="0" xfId="0" applyFont="1" applyFill="1" applyBorder="1" applyAlignment="1"/>
    <xf numFmtId="0" fontId="14" fillId="22" borderId="0" xfId="0" applyFont="1" applyFill="1" applyBorder="1" applyAlignment="1">
      <alignment horizontal="right"/>
    </xf>
    <xf numFmtId="3" fontId="14" fillId="22" borderId="0" xfId="0" applyNumberFormat="1" applyFont="1" applyFill="1" applyBorder="1" applyAlignment="1">
      <alignment horizontal="right"/>
    </xf>
    <xf numFmtId="0" fontId="14" fillId="22" borderId="8" xfId="0" applyFont="1" applyFill="1" applyBorder="1" applyAlignment="1"/>
    <xf numFmtId="0" fontId="14" fillId="23" borderId="9" xfId="0" applyFont="1" applyFill="1" applyBorder="1" applyAlignment="1">
      <alignment horizontal="left" vertical="center"/>
    </xf>
    <xf numFmtId="0" fontId="14" fillId="23" borderId="31" xfId="0" applyFont="1" applyFill="1" applyBorder="1" applyAlignment="1"/>
    <xf numFmtId="0" fontId="15" fillId="23" borderId="10" xfId="0" applyFont="1" applyFill="1" applyBorder="1" applyAlignment="1"/>
    <xf numFmtId="0" fontId="15" fillId="23" borderId="11" xfId="0" applyFont="1" applyFill="1" applyBorder="1" applyAlignment="1"/>
    <xf numFmtId="0" fontId="10" fillId="0" borderId="27" xfId="0" applyFont="1" applyBorder="1" applyAlignment="1"/>
    <xf numFmtId="0" fontId="10" fillId="0" borderId="29" xfId="0" applyFont="1" applyBorder="1" applyAlignment="1"/>
    <xf numFmtId="0" fontId="10" fillId="0" borderId="28" xfId="0" applyFont="1" applyBorder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66FF"/>
      <color rgb="FF66FF99"/>
      <color rgb="FF00FFFF"/>
      <color rgb="FFFF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Carmax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910849757489166"/>
                  <c:y val="-0.512356430446194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[2]LR!$A$7:$A$9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[2]LR!$B$7:$B$9</c:f>
              <c:numCache>
                <c:formatCode>General</c:formatCode>
                <c:ptCount val="3"/>
                <c:pt idx="0">
                  <c:v>0.03</c:v>
                </c:pt>
                <c:pt idx="1">
                  <c:v>0.08</c:v>
                </c:pt>
                <c:pt idx="2">
                  <c:v>-7.0000000000000007E-2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[2]LR!$A$7:$A$9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[2]LR!$C$7:$C$9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77344"/>
        <c:axId val="176877728"/>
      </c:scatterChart>
      <c:valAx>
        <c:axId val="1768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77728"/>
        <c:crosses val="autoZero"/>
        <c:crossBetween val="midCat"/>
      </c:valAx>
      <c:valAx>
        <c:axId val="1768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7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GT</a:t>
            </a:r>
          </a:p>
        </c:rich>
      </c:tx>
      <c:layout>
        <c:manualLayout>
          <c:xMode val="edge"/>
          <c:yMode val="edge"/>
          <c:x val="0.5587334259417851"/>
          <c:y val="2.6666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574027363493221E-2"/>
                  <c:y val="-0.502549081364829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[2]LR!$E$7:$E$9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[2]LR!$F$7:$F$9</c:f>
              <c:numCache>
                <c:formatCode>General</c:formatCode>
                <c:ptCount val="3"/>
                <c:pt idx="0">
                  <c:v>0.01</c:v>
                </c:pt>
                <c:pt idx="1">
                  <c:v>0.1</c:v>
                </c:pt>
                <c:pt idx="2">
                  <c:v>-0.14000000000000001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[2]LR!$E$7:$E$9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[2]LR!$G$7:$G$9</c:f>
              <c:numCache>
                <c:formatCode>General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98032"/>
        <c:axId val="176701728"/>
      </c:scatterChart>
      <c:valAx>
        <c:axId val="17669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701728"/>
        <c:crosses val="autoZero"/>
        <c:crossBetween val="midCat"/>
      </c:valAx>
      <c:valAx>
        <c:axId val="1767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9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19051</xdr:rowOff>
    </xdr:from>
    <xdr:to>
      <xdr:col>3</xdr:col>
      <xdr:colOff>838199</xdr:colOff>
      <xdr:row>18</xdr:row>
      <xdr:rowOff>19051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7</xdr:row>
      <xdr:rowOff>180975</xdr:rowOff>
    </xdr:from>
    <xdr:to>
      <xdr:col>9</xdr:col>
      <xdr:colOff>581024</xdr:colOff>
      <xdr:row>17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28576</xdr:rowOff>
    </xdr:from>
    <xdr:to>
      <xdr:col>9</xdr:col>
      <xdr:colOff>276225</xdr:colOff>
      <xdr:row>13</xdr:row>
      <xdr:rowOff>95250</xdr:rowOff>
    </xdr:to>
    <xdr:pic>
      <xdr:nvPicPr>
        <xdr:cNvPr id="2" name="Picture 1" descr="C:\Users\Iscorpion\Desktop\Untitled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9076"/>
          <a:ext cx="5153025" cy="2352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\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corpion/Downloads/Book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 BS"/>
      <sheetName val="DE"/>
      <sheetName val="GYIS"/>
      <sheetName val="GYCFS"/>
      <sheetName val="Carmax Bs"/>
      <sheetName val="IS carmax"/>
      <sheetName val="CFS carmax"/>
      <sheetName val="Sheet4"/>
      <sheetName val="Sheet1"/>
      <sheetName val="Sheet2"/>
      <sheetName val="AR &amp; AM"/>
      <sheetName val="VAR,COV,ABET"/>
      <sheetName val="WACC"/>
      <sheetName val="Sheet8"/>
      <sheetName val="LR"/>
    </sheetNames>
    <sheetDataSet>
      <sheetData sheetId="0">
        <row r="26">
          <cell r="C26">
            <v>6162</v>
          </cell>
          <cell r="D26">
            <v>4888</v>
          </cell>
        </row>
        <row r="44">
          <cell r="B44">
            <v>269.48</v>
          </cell>
          <cell r="C44">
            <v>247.75</v>
          </cell>
          <cell r="D44">
            <v>244.54</v>
          </cell>
        </row>
      </sheetData>
      <sheetData sheetId="1" refreshError="1"/>
      <sheetData sheetId="2">
        <row r="29">
          <cell r="B29">
            <v>2445</v>
          </cell>
          <cell r="D29">
            <v>183</v>
          </cell>
        </row>
        <row r="30">
          <cell r="C30">
            <v>600</v>
          </cell>
        </row>
      </sheetData>
      <sheetData sheetId="3" refreshError="1"/>
      <sheetData sheetId="4">
        <row r="26">
          <cell r="D26">
            <v>5672.18</v>
          </cell>
          <cell r="E26">
            <v>4509.75</v>
          </cell>
        </row>
        <row r="44">
          <cell r="C44">
            <v>221.69</v>
          </cell>
          <cell r="D44">
            <v>225.91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9">
          <cell r="G9">
            <v>47.02</v>
          </cell>
          <cell r="J9">
            <v>37.54</v>
          </cell>
        </row>
      </sheetData>
      <sheetData sheetId="10" refreshError="1"/>
      <sheetData sheetId="11" refreshError="1"/>
      <sheetData sheetId="12">
        <row r="6">
          <cell r="D6">
            <v>0.6117481926121674</v>
          </cell>
        </row>
        <row r="7">
          <cell r="D7">
            <v>0.3882518073878326</v>
          </cell>
        </row>
        <row r="11">
          <cell r="D11">
            <v>0.54494095904297823</v>
          </cell>
        </row>
        <row r="12">
          <cell r="D12">
            <v>0.45505904095702177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 BS"/>
      <sheetName val="GYIS"/>
      <sheetName val="GYCFS"/>
      <sheetName val="Carmax Bs"/>
      <sheetName val="IS carmax"/>
      <sheetName val="CFS carmax"/>
      <sheetName val="Sheet4"/>
      <sheetName val="Sheet1"/>
      <sheetName val="Sheet2"/>
      <sheetName val="AR &amp; AM"/>
      <sheetName val="VAR,COV,ABET"/>
      <sheetName val="WACC"/>
      <sheetName val="Sheet8"/>
      <sheetName val="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1</v>
          </cell>
          <cell r="B7">
            <v>0.03</v>
          </cell>
          <cell r="C7"/>
          <cell r="E7">
            <v>1</v>
          </cell>
          <cell r="F7">
            <v>0.01</v>
          </cell>
          <cell r="G7"/>
        </row>
        <row r="8">
          <cell r="A8">
            <v>2</v>
          </cell>
          <cell r="B8">
            <v>0.08</v>
          </cell>
          <cell r="C8"/>
          <cell r="E8">
            <v>2</v>
          </cell>
          <cell r="F8">
            <v>0.1</v>
          </cell>
          <cell r="G8"/>
        </row>
        <row r="9">
          <cell r="A9">
            <v>3</v>
          </cell>
          <cell r="B9">
            <v>-7.0000000000000007E-2</v>
          </cell>
          <cell r="C9"/>
          <cell r="E9">
            <v>3</v>
          </cell>
          <cell r="F9">
            <v>-0.14000000000000001</v>
          </cell>
          <cell r="G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biz.yahoo.com/t/56/6517.html" TargetMode="External"/><Relationship Id="rId3" Type="http://schemas.openxmlformats.org/officeDocument/2006/relationships/hyperlink" Target="http://biz.yahoo.com/t/56/7282.html" TargetMode="External"/><Relationship Id="rId7" Type="http://schemas.openxmlformats.org/officeDocument/2006/relationships/hyperlink" Target="http://biz.yahoo.com/t/94/7848.html" TargetMode="External"/><Relationship Id="rId2" Type="http://schemas.openxmlformats.org/officeDocument/2006/relationships/hyperlink" Target="http://biz.yahoo.com/t/03/4132.html" TargetMode="External"/><Relationship Id="rId1" Type="http://schemas.openxmlformats.org/officeDocument/2006/relationships/hyperlink" Target="http://biz.yahoo.com/t/76/4023.html" TargetMode="External"/><Relationship Id="rId6" Type="http://schemas.openxmlformats.org/officeDocument/2006/relationships/hyperlink" Target="http://biz.yahoo.com/t/11/6085.html" TargetMode="External"/><Relationship Id="rId5" Type="http://schemas.openxmlformats.org/officeDocument/2006/relationships/hyperlink" Target="http://biz.yahoo.com/t/32/8399.html" TargetMode="External"/><Relationship Id="rId10" Type="http://schemas.openxmlformats.org/officeDocument/2006/relationships/hyperlink" Target="http://biz.yahoo.com/t/44/6185.html" TargetMode="External"/><Relationship Id="rId4" Type="http://schemas.openxmlformats.org/officeDocument/2006/relationships/hyperlink" Target="http://biz.yahoo.com/t/69/3897.html" TargetMode="External"/><Relationship Id="rId9" Type="http://schemas.openxmlformats.org/officeDocument/2006/relationships/hyperlink" Target="http://biz.yahoo.com/t/31/8666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7" sqref="D17"/>
    </sheetView>
  </sheetViews>
  <sheetFormatPr defaultRowHeight="15" x14ac:dyDescent="0.25"/>
  <cols>
    <col min="1" max="1" width="38" style="1" customWidth="1"/>
    <col min="2" max="2" width="19.5703125" style="1" customWidth="1"/>
    <col min="3" max="3" width="18.140625" style="1" customWidth="1"/>
    <col min="4" max="4" width="16.5703125" style="1" customWidth="1"/>
    <col min="5" max="5" width="13.42578125" style="1" customWidth="1"/>
    <col min="6" max="16384" width="9.140625" style="1"/>
  </cols>
  <sheetData>
    <row r="1" spans="1:5" ht="16.5" thickBot="1" x14ac:dyDescent="0.3">
      <c r="A1" s="410" t="s">
        <v>48</v>
      </c>
      <c r="B1" s="410"/>
      <c r="C1" s="410"/>
      <c r="D1" s="410"/>
      <c r="E1" s="410"/>
    </row>
    <row r="2" spans="1:5" x14ac:dyDescent="0.25">
      <c r="A2" s="15" t="s">
        <v>0</v>
      </c>
      <c r="B2" s="19" t="s">
        <v>1</v>
      </c>
      <c r="C2" s="19" t="s">
        <v>2</v>
      </c>
      <c r="D2" s="19" t="s">
        <v>3</v>
      </c>
      <c r="E2" s="20" t="s">
        <v>4</v>
      </c>
    </row>
    <row r="3" spans="1:5" ht="15.75" thickBot="1" x14ac:dyDescent="0.3">
      <c r="A3" s="16" t="s">
        <v>5</v>
      </c>
      <c r="B3" s="21">
        <v>2161</v>
      </c>
      <c r="C3" s="21">
        <v>2996</v>
      </c>
      <c r="D3" s="21">
        <v>2281</v>
      </c>
      <c r="E3" s="22">
        <v>2772</v>
      </c>
    </row>
    <row r="4" spans="1:5" ht="15.75" thickBot="1" x14ac:dyDescent="0.3">
      <c r="A4" s="16" t="s">
        <v>6</v>
      </c>
      <c r="B4" s="23" t="s">
        <v>7</v>
      </c>
      <c r="C4" s="23" t="s">
        <v>7</v>
      </c>
      <c r="D4" s="23" t="s">
        <v>7</v>
      </c>
      <c r="E4" s="24" t="s">
        <v>7</v>
      </c>
    </row>
    <row r="5" spans="1:5" ht="15.75" thickBot="1" x14ac:dyDescent="0.3">
      <c r="A5" s="16" t="s">
        <v>8</v>
      </c>
      <c r="B5" s="21">
        <v>2161</v>
      </c>
      <c r="C5" s="21">
        <v>2996</v>
      </c>
      <c r="D5" s="21">
        <v>2281</v>
      </c>
      <c r="E5" s="22">
        <v>2772</v>
      </c>
    </row>
    <row r="6" spans="1:5" ht="15.75" thickBot="1" x14ac:dyDescent="0.3">
      <c r="A6" s="16" t="s">
        <v>9</v>
      </c>
      <c r="B6" s="21">
        <v>2126</v>
      </c>
      <c r="C6" s="21">
        <v>2435</v>
      </c>
      <c r="D6" s="21">
        <v>2563</v>
      </c>
      <c r="E6" s="22">
        <v>2849</v>
      </c>
    </row>
    <row r="7" spans="1:5" ht="15.75" thickBot="1" x14ac:dyDescent="0.3">
      <c r="A7" s="16" t="s">
        <v>10</v>
      </c>
      <c r="B7" s="23" t="s">
        <v>7</v>
      </c>
      <c r="C7" s="23" t="s">
        <v>7</v>
      </c>
      <c r="D7" s="23" t="s">
        <v>7</v>
      </c>
      <c r="E7" s="24" t="s">
        <v>7</v>
      </c>
    </row>
    <row r="8" spans="1:5" ht="15.75" thickBot="1" x14ac:dyDescent="0.3">
      <c r="A8" s="16" t="s">
        <v>11</v>
      </c>
      <c r="B8" s="21">
        <v>2126</v>
      </c>
      <c r="C8" s="21">
        <v>2435</v>
      </c>
      <c r="D8" s="21">
        <v>2563</v>
      </c>
      <c r="E8" s="22">
        <v>2849</v>
      </c>
    </row>
    <row r="9" spans="1:5" ht="15.75" thickBot="1" x14ac:dyDescent="0.3">
      <c r="A9" s="16" t="s">
        <v>12</v>
      </c>
      <c r="B9" s="21">
        <v>2671</v>
      </c>
      <c r="C9" s="21">
        <v>2816</v>
      </c>
      <c r="D9" s="21">
        <v>3250</v>
      </c>
      <c r="E9" s="22">
        <v>3856</v>
      </c>
    </row>
    <row r="10" spans="1:5" ht="15.75" thickBot="1" x14ac:dyDescent="0.3">
      <c r="A10" s="16" t="s">
        <v>13</v>
      </c>
      <c r="B10" s="23">
        <v>196</v>
      </c>
      <c r="C10" s="23">
        <v>254</v>
      </c>
      <c r="D10" s="23">
        <v>404</v>
      </c>
      <c r="E10" s="24">
        <v>335</v>
      </c>
    </row>
    <row r="11" spans="1:5" ht="15.75" thickBot="1" x14ac:dyDescent="0.3">
      <c r="A11" s="16" t="s">
        <v>14</v>
      </c>
      <c r="B11" s="23">
        <v>570</v>
      </c>
      <c r="C11" s="23">
        <v>143</v>
      </c>
      <c r="D11" s="23" t="s">
        <v>7</v>
      </c>
      <c r="E11" s="24" t="s">
        <v>7</v>
      </c>
    </row>
    <row r="12" spans="1:5" ht="16.5" thickTop="1" thickBot="1" x14ac:dyDescent="0.3">
      <c r="A12" s="17" t="s">
        <v>15</v>
      </c>
      <c r="B12" s="25">
        <v>7724</v>
      </c>
      <c r="C12" s="25">
        <v>8644</v>
      </c>
      <c r="D12" s="25">
        <v>8498</v>
      </c>
      <c r="E12" s="26">
        <v>9812</v>
      </c>
    </row>
    <row r="13" spans="1:5" ht="15.75" thickBot="1" x14ac:dyDescent="0.3">
      <c r="A13" s="16" t="s">
        <v>16</v>
      </c>
      <c r="B13" s="21">
        <v>15949</v>
      </c>
      <c r="C13" s="21">
        <v>16288</v>
      </c>
      <c r="D13" s="21">
        <v>15947</v>
      </c>
      <c r="E13" s="22">
        <v>15004</v>
      </c>
    </row>
    <row r="14" spans="1:5" ht="15.75" thickBot="1" x14ac:dyDescent="0.3">
      <c r="A14" s="16" t="s">
        <v>17</v>
      </c>
      <c r="B14" s="27">
        <v>-9029</v>
      </c>
      <c r="C14" s="27">
        <v>-9158</v>
      </c>
      <c r="D14" s="27">
        <v>-8991</v>
      </c>
      <c r="E14" s="28">
        <v>-8629</v>
      </c>
    </row>
    <row r="15" spans="1:5" ht="15.75" thickBot="1" x14ac:dyDescent="0.3">
      <c r="A15" s="16" t="s">
        <v>18</v>
      </c>
      <c r="B15" s="23">
        <v>601</v>
      </c>
      <c r="C15" s="23">
        <v>668</v>
      </c>
      <c r="D15" s="23">
        <v>664</v>
      </c>
      <c r="E15" s="24">
        <v>654</v>
      </c>
    </row>
    <row r="16" spans="1:5" ht="15.75" thickBot="1" x14ac:dyDescent="0.3">
      <c r="A16" s="16" t="s">
        <v>19</v>
      </c>
      <c r="B16" s="23">
        <v>138</v>
      </c>
      <c r="C16" s="23">
        <v>138</v>
      </c>
      <c r="D16" s="23">
        <v>140</v>
      </c>
      <c r="E16" s="24">
        <v>157</v>
      </c>
    </row>
    <row r="17" spans="1:5" ht="15.75" thickBot="1" x14ac:dyDescent="0.3">
      <c r="A17" s="16" t="s">
        <v>20</v>
      </c>
      <c r="B17" s="23" t="s">
        <v>7</v>
      </c>
      <c r="C17" s="23" t="s">
        <v>7</v>
      </c>
      <c r="D17" s="23">
        <v>41</v>
      </c>
      <c r="E17" s="24">
        <v>41</v>
      </c>
    </row>
    <row r="18" spans="1:5" ht="15.75" thickBot="1" x14ac:dyDescent="0.3">
      <c r="A18" s="16" t="s">
        <v>21</v>
      </c>
      <c r="B18" s="21">
        <v>2493</v>
      </c>
      <c r="C18" s="23">
        <v>757</v>
      </c>
      <c r="D18" s="23">
        <v>674</v>
      </c>
      <c r="E18" s="24">
        <v>590</v>
      </c>
    </row>
    <row r="19" spans="1:5" ht="16.5" thickTop="1" thickBot="1" x14ac:dyDescent="0.3">
      <c r="A19" s="17" t="s">
        <v>22</v>
      </c>
      <c r="B19" s="25">
        <v>18109</v>
      </c>
      <c r="C19" s="25">
        <v>17527</v>
      </c>
      <c r="D19" s="25">
        <v>16973</v>
      </c>
      <c r="E19" s="26">
        <v>17629</v>
      </c>
    </row>
    <row r="20" spans="1:5" ht="15.75" thickBot="1" x14ac:dyDescent="0.3">
      <c r="A20" s="16" t="s">
        <v>23</v>
      </c>
      <c r="B20" s="21">
        <v>2878</v>
      </c>
      <c r="C20" s="21">
        <v>3097</v>
      </c>
      <c r="D20" s="21">
        <v>3223</v>
      </c>
      <c r="E20" s="22">
        <v>3668</v>
      </c>
    </row>
    <row r="21" spans="1:5" ht="15.75" thickBot="1" x14ac:dyDescent="0.3">
      <c r="A21" s="16" t="s">
        <v>24</v>
      </c>
      <c r="B21" s="23">
        <v>724</v>
      </c>
      <c r="C21" s="23">
        <v>758</v>
      </c>
      <c r="D21" s="23">
        <v>719</v>
      </c>
      <c r="E21" s="24">
        <v>799</v>
      </c>
    </row>
    <row r="22" spans="1:5" ht="15.75" thickBot="1" x14ac:dyDescent="0.3">
      <c r="A22" s="16" t="s">
        <v>25</v>
      </c>
      <c r="B22" s="23">
        <v>30</v>
      </c>
      <c r="C22" s="23">
        <v>14</v>
      </c>
      <c r="D22" s="23">
        <v>102</v>
      </c>
      <c r="E22" s="24">
        <v>256</v>
      </c>
    </row>
    <row r="23" spans="1:5" ht="15.75" thickBot="1" x14ac:dyDescent="0.3">
      <c r="A23" s="16" t="s">
        <v>26</v>
      </c>
      <c r="B23" s="23">
        <v>148</v>
      </c>
      <c r="C23" s="23">
        <v>73</v>
      </c>
      <c r="D23" s="23">
        <v>96</v>
      </c>
      <c r="E23" s="24">
        <v>156</v>
      </c>
    </row>
    <row r="24" spans="1:5" ht="15.75" thickBot="1" x14ac:dyDescent="0.3">
      <c r="A24" s="16" t="s">
        <v>27</v>
      </c>
      <c r="B24" s="23">
        <v>956</v>
      </c>
      <c r="C24" s="21">
        <v>1083</v>
      </c>
      <c r="D24" s="21">
        <v>1182</v>
      </c>
      <c r="E24" s="22">
        <v>1050</v>
      </c>
    </row>
    <row r="25" spans="1:5" ht="16.5" thickTop="1" thickBot="1" x14ac:dyDescent="0.3">
      <c r="A25" s="17" t="s">
        <v>28</v>
      </c>
      <c r="B25" s="25">
        <v>4736</v>
      </c>
      <c r="C25" s="25">
        <v>5025</v>
      </c>
      <c r="D25" s="25">
        <v>5322</v>
      </c>
      <c r="E25" s="26">
        <v>5929</v>
      </c>
    </row>
    <row r="26" spans="1:5" ht="15.75" thickBot="1" x14ac:dyDescent="0.3">
      <c r="A26" s="16" t="s">
        <v>29</v>
      </c>
      <c r="B26" s="21">
        <v>6167</v>
      </c>
      <c r="C26" s="21">
        <v>6162</v>
      </c>
      <c r="D26" s="21">
        <v>4888</v>
      </c>
      <c r="E26" s="22">
        <v>4789</v>
      </c>
    </row>
    <row r="27" spans="1:5" ht="15.75" thickBot="1" x14ac:dyDescent="0.3">
      <c r="A27" s="16" t="s">
        <v>30</v>
      </c>
      <c r="B27" s="23">
        <v>49</v>
      </c>
      <c r="C27" s="23" t="s">
        <v>7</v>
      </c>
      <c r="D27" s="23" t="s">
        <v>7</v>
      </c>
      <c r="E27" s="24" t="s">
        <v>7</v>
      </c>
    </row>
    <row r="28" spans="1:5" ht="16.5" thickTop="1" thickBot="1" x14ac:dyDescent="0.3">
      <c r="A28" s="17" t="s">
        <v>31</v>
      </c>
      <c r="B28" s="25">
        <v>6216</v>
      </c>
      <c r="C28" s="25">
        <v>6162</v>
      </c>
      <c r="D28" s="25">
        <v>4888</v>
      </c>
      <c r="E28" s="26">
        <v>4789</v>
      </c>
    </row>
    <row r="29" spans="1:5" ht="16.5" thickTop="1" thickBot="1" x14ac:dyDescent="0.3">
      <c r="A29" s="17" t="s">
        <v>32</v>
      </c>
      <c r="B29" s="25">
        <v>6394</v>
      </c>
      <c r="C29" s="25">
        <v>6249</v>
      </c>
      <c r="D29" s="25">
        <v>5086</v>
      </c>
      <c r="E29" s="26">
        <v>5201</v>
      </c>
    </row>
    <row r="30" spans="1:5" ht="15.75" thickBot="1" x14ac:dyDescent="0.3">
      <c r="A30" s="16" t="s">
        <v>33</v>
      </c>
      <c r="B30" s="23">
        <v>181</v>
      </c>
      <c r="C30" s="23">
        <v>256</v>
      </c>
      <c r="D30" s="23">
        <v>264</v>
      </c>
      <c r="E30" s="24">
        <v>244</v>
      </c>
    </row>
    <row r="31" spans="1:5" ht="15.75" thickBot="1" x14ac:dyDescent="0.3">
      <c r="A31" s="16" t="s">
        <v>34</v>
      </c>
      <c r="B31" s="23">
        <v>817</v>
      </c>
      <c r="C31" s="23">
        <v>839</v>
      </c>
      <c r="D31" s="23">
        <v>789</v>
      </c>
      <c r="E31" s="24">
        <v>875</v>
      </c>
    </row>
    <row r="32" spans="1:5" ht="15.75" thickBot="1" x14ac:dyDescent="0.3">
      <c r="A32" s="16" t="s">
        <v>35</v>
      </c>
      <c r="B32" s="21">
        <v>2549</v>
      </c>
      <c r="C32" s="21">
        <v>3639</v>
      </c>
      <c r="D32" s="21">
        <v>5340</v>
      </c>
      <c r="E32" s="22">
        <v>5043</v>
      </c>
    </row>
    <row r="33" spans="1:5" ht="16.5" thickTop="1" thickBot="1" x14ac:dyDescent="0.3">
      <c r="A33" s="17" t="s">
        <v>36</v>
      </c>
      <c r="B33" s="25">
        <v>14499</v>
      </c>
      <c r="C33" s="25">
        <v>15921</v>
      </c>
      <c r="D33" s="25">
        <v>16603</v>
      </c>
      <c r="E33" s="26">
        <v>16880</v>
      </c>
    </row>
    <row r="34" spans="1:5" ht="15.75" thickBot="1" x14ac:dyDescent="0.3">
      <c r="A34" s="16" t="s">
        <v>37</v>
      </c>
      <c r="B34" s="23" t="s">
        <v>7</v>
      </c>
      <c r="C34" s="23" t="s">
        <v>7</v>
      </c>
      <c r="D34" s="23" t="s">
        <v>7</v>
      </c>
      <c r="E34" s="24" t="s">
        <v>7</v>
      </c>
    </row>
    <row r="35" spans="1:5" ht="15.75" thickBot="1" x14ac:dyDescent="0.3">
      <c r="A35" s="16" t="s">
        <v>38</v>
      </c>
      <c r="B35" s="23">
        <v>0</v>
      </c>
      <c r="C35" s="23">
        <v>500</v>
      </c>
      <c r="D35" s="23">
        <v>500</v>
      </c>
      <c r="E35" s="24">
        <v>500</v>
      </c>
    </row>
    <row r="36" spans="1:5" ht="15.75" thickBot="1" x14ac:dyDescent="0.3">
      <c r="A36" s="16" t="s">
        <v>39</v>
      </c>
      <c r="B36" s="23">
        <v>269</v>
      </c>
      <c r="C36" s="23">
        <v>248</v>
      </c>
      <c r="D36" s="23">
        <v>245</v>
      </c>
      <c r="E36" s="24">
        <v>245</v>
      </c>
    </row>
    <row r="37" spans="1:5" ht="15.75" thickBot="1" x14ac:dyDescent="0.3">
      <c r="A37" s="16" t="s">
        <v>40</v>
      </c>
      <c r="B37" s="21">
        <v>3141</v>
      </c>
      <c r="C37" s="21">
        <v>2847</v>
      </c>
      <c r="D37" s="21">
        <v>2815</v>
      </c>
      <c r="E37" s="22">
        <v>2808</v>
      </c>
    </row>
    <row r="38" spans="1:5" ht="15.75" thickBot="1" x14ac:dyDescent="0.3">
      <c r="A38" s="16" t="s">
        <v>41</v>
      </c>
      <c r="B38" s="21">
        <v>4343</v>
      </c>
      <c r="C38" s="21">
        <v>1958</v>
      </c>
      <c r="D38" s="21">
        <v>1370</v>
      </c>
      <c r="E38" s="22">
        <v>1187</v>
      </c>
    </row>
    <row r="39" spans="1:5" ht="15.75" thickBot="1" x14ac:dyDescent="0.3">
      <c r="A39" s="16" t="s">
        <v>42</v>
      </c>
      <c r="B39" s="23" t="s">
        <v>7</v>
      </c>
      <c r="C39" s="23" t="s">
        <v>7</v>
      </c>
      <c r="D39" s="23" t="s">
        <v>7</v>
      </c>
      <c r="E39" s="24" t="s">
        <v>7</v>
      </c>
    </row>
    <row r="40" spans="1:5" ht="15.75" thickBot="1" x14ac:dyDescent="0.3">
      <c r="A40" s="16" t="s">
        <v>43</v>
      </c>
      <c r="B40" s="27">
        <v>-4191</v>
      </c>
      <c r="C40" s="27">
        <v>-3980</v>
      </c>
      <c r="D40" s="27">
        <v>-4560</v>
      </c>
      <c r="E40" s="28">
        <v>-3991</v>
      </c>
    </row>
    <row r="41" spans="1:5" ht="16.5" thickTop="1" thickBot="1" x14ac:dyDescent="0.3">
      <c r="A41" s="17" t="s">
        <v>44</v>
      </c>
      <c r="B41" s="25">
        <v>3610</v>
      </c>
      <c r="C41" s="25">
        <v>1606</v>
      </c>
      <c r="D41" s="29">
        <v>370</v>
      </c>
      <c r="E41" s="30">
        <v>749</v>
      </c>
    </row>
    <row r="42" spans="1:5" ht="16.5" thickTop="1" thickBot="1" x14ac:dyDescent="0.3">
      <c r="A42" s="17" t="s">
        <v>45</v>
      </c>
      <c r="B42" s="25">
        <v>18109</v>
      </c>
      <c r="C42" s="25">
        <v>17527</v>
      </c>
      <c r="D42" s="25">
        <v>16973</v>
      </c>
      <c r="E42" s="26">
        <v>17629</v>
      </c>
    </row>
    <row r="43" spans="1:5" ht="15.75" thickBot="1" x14ac:dyDescent="0.3">
      <c r="A43" s="16" t="s">
        <v>46</v>
      </c>
      <c r="B43" s="23" t="s">
        <v>7</v>
      </c>
      <c r="C43" s="23" t="s">
        <v>7</v>
      </c>
      <c r="D43" s="23" t="s">
        <v>7</v>
      </c>
      <c r="E43" s="24" t="s">
        <v>7</v>
      </c>
    </row>
    <row r="44" spans="1:5" ht="16.5" thickTop="1" thickBot="1" x14ac:dyDescent="0.3">
      <c r="A44" s="18" t="s">
        <v>47</v>
      </c>
      <c r="B44" s="31">
        <v>269.48</v>
      </c>
      <c r="C44" s="31">
        <v>247.75</v>
      </c>
      <c r="D44" s="31">
        <v>244.54</v>
      </c>
      <c r="E44" s="32">
        <v>244.54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0"/>
  <sheetViews>
    <sheetView workbookViewId="0">
      <selection activeCell="I13" sqref="I13"/>
    </sheetView>
  </sheetViews>
  <sheetFormatPr defaultRowHeight="15" x14ac:dyDescent="0.25"/>
  <cols>
    <col min="1" max="1" width="20.28515625" customWidth="1"/>
    <col min="8" max="8" width="12.7109375" customWidth="1"/>
  </cols>
  <sheetData>
    <row r="4" spans="1:11" ht="15.75" thickBot="1" x14ac:dyDescent="0.3">
      <c r="A4" s="4" t="s">
        <v>219</v>
      </c>
      <c r="I4" s="4" t="s">
        <v>241</v>
      </c>
    </row>
    <row r="5" spans="1:11" x14ac:dyDescent="0.25">
      <c r="A5" s="241"/>
      <c r="B5" s="298">
        <v>2014</v>
      </c>
      <c r="C5" s="298">
        <v>2013</v>
      </c>
      <c r="D5" s="298">
        <v>2012</v>
      </c>
      <c r="E5" s="298">
        <v>2011</v>
      </c>
      <c r="F5" s="299">
        <v>2010</v>
      </c>
      <c r="H5" s="290"/>
      <c r="I5" s="291">
        <v>1</v>
      </c>
      <c r="J5" s="291">
        <v>2</v>
      </c>
      <c r="K5" s="292">
        <v>3</v>
      </c>
    </row>
    <row r="6" spans="1:11" x14ac:dyDescent="0.25">
      <c r="A6" s="242" t="s">
        <v>223</v>
      </c>
      <c r="B6" s="300">
        <f>(Sheet2!B9+(Sheet2!D9-Sheet2!C9))/Sheet2!C9</f>
        <v>0.4159931943853678</v>
      </c>
      <c r="C6" s="300">
        <f>(Sheet2!E9+(Sheet2!G9-Sheet2!F9))/Sheet2!F9</f>
        <v>0.25253063399041031</v>
      </c>
      <c r="D6" s="300">
        <f>(Sheet2!H9+(Sheet2!J9-Sheet2!I9))/Sheet2!I9</f>
        <v>0.23162729658792647</v>
      </c>
      <c r="E6" s="300">
        <f>(Sheet2!K9+(Sheet2!M9-Sheet2!L9))/Sheet2!L9</f>
        <v>-4.3914680050188164E-2</v>
      </c>
      <c r="F6" s="301">
        <f>(Sheet2!N9+(Sheet2!P9-Sheet2!O9))/Sheet2!O9</f>
        <v>0.31463917525773194</v>
      </c>
      <c r="G6" s="2"/>
      <c r="H6" s="315"/>
      <c r="I6" s="316">
        <f>(Sheet2!C17-Sheet2!B17)/Sheet2!B17</f>
        <v>2.831172701534802E-2</v>
      </c>
      <c r="J6" s="316">
        <f>(Sheet2!E17-Sheet2!D17)/Sheet2!D17</f>
        <v>8.067632850241542E-2</v>
      </c>
      <c r="K6" s="294">
        <f>(Sheet2!G17-Sheet2!F17)/Sheet2!F17</f>
        <v>-6.5743944636678167E-2</v>
      </c>
    </row>
    <row r="7" spans="1:11" ht="45" x14ac:dyDescent="0.25">
      <c r="A7" s="262" t="s">
        <v>222</v>
      </c>
      <c r="B7" s="300">
        <f>(Sheet2!B10+(Sheet2!D10-Sheet2!C10))/Sheet2!C10</f>
        <v>0.22061328790459961</v>
      </c>
      <c r="C7" s="300">
        <f>(Sheet2!E10+(Sheet2!G10-Sheet2!F10))/Sheet2!F10</f>
        <v>0.75221238938053092</v>
      </c>
      <c r="D7" s="300">
        <f>(Sheet2!H10+(Sheet2!J10-Sheet2!I10))/Sheet2!I10</f>
        <v>-5.7471264367815666E-3</v>
      </c>
      <c r="E7" s="300">
        <f>(Sheet2!K10+(Sheet2!M10-Sheet2!L10))/Sheet2!L10</f>
        <v>0.2199312714776632</v>
      </c>
      <c r="F7" s="301">
        <f>(Sheet2!N10+(Sheet2!P10-Sheet2!O10))/Sheet2!O10</f>
        <v>-0.13935018050541509</v>
      </c>
      <c r="G7" s="2"/>
      <c r="H7" s="315"/>
      <c r="I7" s="316">
        <f>(Sheet2!C18-Sheet2!B18)/Sheet2!B18</f>
        <v>1.3148009015777531E-2</v>
      </c>
      <c r="J7" s="316">
        <f>(Sheet2!E18-Sheet2!D18)/Sheet2!D18</f>
        <v>0.10000000000000007</v>
      </c>
      <c r="K7" s="294">
        <f>(Sheet2!G18-Sheet2!F18)/Sheet2!F18</f>
        <v>-0.14031971580817049</v>
      </c>
    </row>
    <row r="8" spans="1:11" x14ac:dyDescent="0.25">
      <c r="A8" s="242" t="s">
        <v>220</v>
      </c>
      <c r="B8" s="300">
        <v>4.2000000000000003E-2</v>
      </c>
      <c r="C8" s="300">
        <v>0.23200000000000001</v>
      </c>
      <c r="D8" s="300">
        <v>0.129</v>
      </c>
      <c r="E8" s="300">
        <v>-6.0999999999999999E-2</v>
      </c>
      <c r="F8" s="302">
        <v>0.108</v>
      </c>
      <c r="G8" s="2"/>
      <c r="H8" s="315" t="s">
        <v>242</v>
      </c>
      <c r="I8" s="293">
        <v>3.5000000000000003E-2</v>
      </c>
      <c r="J8" s="293">
        <v>3.4000000000000002E-2</v>
      </c>
      <c r="K8" s="295">
        <v>3.3000000000000002E-2</v>
      </c>
    </row>
    <row r="9" spans="1:11" ht="15.75" thickBot="1" x14ac:dyDescent="0.3">
      <c r="A9" s="243" t="s">
        <v>221</v>
      </c>
      <c r="B9" s="303">
        <v>0.47</v>
      </c>
      <c r="C9" s="303">
        <v>0.35</v>
      </c>
      <c r="D9" s="303">
        <v>0.16800000000000001</v>
      </c>
      <c r="E9" s="303">
        <v>2.7E-2</v>
      </c>
      <c r="F9" s="304">
        <v>0.192</v>
      </c>
      <c r="G9" s="2"/>
      <c r="H9" s="317" t="s">
        <v>242</v>
      </c>
      <c r="I9" s="318">
        <v>3.9E-2</v>
      </c>
      <c r="J9" s="296">
        <v>0.03</v>
      </c>
      <c r="K9" s="297">
        <v>3.2000000000000001E-2</v>
      </c>
    </row>
    <row r="10" spans="1:11" x14ac:dyDescent="0.25">
      <c r="B10" s="2"/>
      <c r="C10" s="2"/>
      <c r="D10" s="2"/>
      <c r="E10" s="2"/>
      <c r="F10" s="2"/>
      <c r="G10" s="2"/>
      <c r="H10" s="2"/>
    </row>
    <row r="11" spans="1:11" x14ac:dyDescent="0.25">
      <c r="A11" s="7" t="s">
        <v>226</v>
      </c>
    </row>
    <row r="13" spans="1:11" ht="15.75" thickBot="1" x14ac:dyDescent="0.3">
      <c r="A13" s="4" t="s">
        <v>224</v>
      </c>
    </row>
    <row r="14" spans="1:11" x14ac:dyDescent="0.25">
      <c r="A14" s="305"/>
      <c r="B14" s="306">
        <v>2014</v>
      </c>
      <c r="C14" s="306">
        <v>2013</v>
      </c>
      <c r="D14" s="306">
        <v>2012</v>
      </c>
      <c r="E14" s="306">
        <v>2011</v>
      </c>
      <c r="F14" s="307">
        <v>2010</v>
      </c>
      <c r="G14" s="2"/>
      <c r="H14" s="2"/>
    </row>
    <row r="15" spans="1:11" x14ac:dyDescent="0.25">
      <c r="A15" s="308" t="s">
        <v>223</v>
      </c>
      <c r="B15" s="309">
        <f>AVERAGE(B6:$F$6)</f>
        <v>0.2341751240342497</v>
      </c>
      <c r="C15" s="309">
        <f>AVERAGE(C6:$F$6)</f>
        <v>0.18872060644647015</v>
      </c>
      <c r="D15" s="309">
        <f>AVERAGE(D6:$F$6)</f>
        <v>0.16745059726515676</v>
      </c>
      <c r="E15" s="309">
        <f>AVERAGE(E6:$F$6)</f>
        <v>0.13536224760377188</v>
      </c>
      <c r="F15" s="310">
        <f>AVERAGE(F6:$F$6)</f>
        <v>0.31463917525773194</v>
      </c>
      <c r="G15" s="2"/>
      <c r="H15" s="2"/>
    </row>
    <row r="16" spans="1:11" ht="45" x14ac:dyDescent="0.25">
      <c r="A16" s="311" t="s">
        <v>222</v>
      </c>
      <c r="B16" s="309">
        <f>AVERAGE(B$6:$F7)</f>
        <v>0.22185352619918461</v>
      </c>
      <c r="C16" s="309">
        <f>AVERAGE(C$6:$F7)</f>
        <v>0.19774109746273474</v>
      </c>
      <c r="D16" s="309">
        <f>AVERAGE(D$6:$F7)</f>
        <v>9.6197626055156138E-2</v>
      </c>
      <c r="E16" s="309">
        <f>AVERAGE(E$6:$F7)</f>
        <v>8.7826396544947963E-2</v>
      </c>
      <c r="F16" s="310">
        <f>AVERAGE(F$6:$F7)</f>
        <v>8.7644497376158426E-2</v>
      </c>
      <c r="G16" s="2"/>
      <c r="H16" s="2"/>
    </row>
    <row r="17" spans="1:8" x14ac:dyDescent="0.25">
      <c r="A17" s="308" t="s">
        <v>220</v>
      </c>
      <c r="B17" s="309">
        <f>AVERAGE(B$6:$F8)</f>
        <v>0.17790235079945643</v>
      </c>
      <c r="C17" s="309">
        <f>AVERAGE(C$6:$F8)</f>
        <v>0.16582739830848983</v>
      </c>
      <c r="D17" s="309">
        <f>AVERAGE(D$6:$F8)</f>
        <v>8.3687306258992983E-2</v>
      </c>
      <c r="E17" s="309">
        <f>AVERAGE(E$6:$F8)</f>
        <v>6.638426436329864E-2</v>
      </c>
      <c r="F17" s="310">
        <f>AVERAGE(F$6:$F8)</f>
        <v>9.4429664917438941E-2</v>
      </c>
      <c r="G17" s="2"/>
      <c r="H17" s="2"/>
    </row>
    <row r="18" spans="1:8" ht="15.75" thickBot="1" x14ac:dyDescent="0.3">
      <c r="A18" s="312" t="s">
        <v>221</v>
      </c>
      <c r="B18" s="313">
        <f>AVERAGE(B$6:$F9)</f>
        <v>0.19377676309959233</v>
      </c>
      <c r="C18" s="313">
        <f>AVERAGE(C$6:$F9)</f>
        <v>0.17043304873136741</v>
      </c>
      <c r="D18" s="313">
        <f>AVERAGE(D$6:$F9)</f>
        <v>9.5015479694244745E-2</v>
      </c>
      <c r="E18" s="313">
        <f>AVERAGE(E$6:$F9)</f>
        <v>7.7163198272473976E-2</v>
      </c>
      <c r="F18" s="314">
        <f>AVERAGE(F$6:$F9)</f>
        <v>0.11882224868807921</v>
      </c>
    </row>
    <row r="20" spans="1:8" x14ac:dyDescent="0.25">
      <c r="A20" s="7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workbookViewId="0">
      <selection activeCell="G14" sqref="G14"/>
    </sheetView>
  </sheetViews>
  <sheetFormatPr defaultRowHeight="15" x14ac:dyDescent="0.25"/>
  <cols>
    <col min="1" max="1" width="32.5703125" bestFit="1" customWidth="1"/>
    <col min="2" max="2" width="12.85546875" bestFit="1" customWidth="1"/>
    <col min="3" max="4" width="10.5703125" bestFit="1" customWidth="1"/>
    <col min="6" max="6" width="20.42578125" bestFit="1" customWidth="1"/>
    <col min="7" max="7" width="21.5703125" bestFit="1" customWidth="1"/>
  </cols>
  <sheetData>
    <row r="5" spans="1:8" ht="15.75" thickBot="1" x14ac:dyDescent="0.3">
      <c r="A5" s="4" t="s">
        <v>244</v>
      </c>
      <c r="F5" s="4"/>
    </row>
    <row r="6" spans="1:8" x14ac:dyDescent="0.25">
      <c r="A6" s="323"/>
      <c r="B6" s="324">
        <v>2014</v>
      </c>
      <c r="C6" s="324">
        <v>2013</v>
      </c>
      <c r="D6" s="325">
        <v>2012</v>
      </c>
      <c r="E6" s="4"/>
      <c r="F6" s="9"/>
      <c r="G6" s="4"/>
    </row>
    <row r="7" spans="1:8" x14ac:dyDescent="0.25">
      <c r="A7" s="326" t="s">
        <v>223</v>
      </c>
      <c r="B7" s="327">
        <f>_xlfn.VAR.S('AR &amp; AM'!B6:$F$6)</f>
        <v>2.9302407387916826E-2</v>
      </c>
      <c r="C7" s="327">
        <f>_xlfn.VAR.S('AR &amp; AM'!C6:$F$6)</f>
        <v>2.5295788722970697E-2</v>
      </c>
      <c r="D7" s="328">
        <f>_xlfn.VAR.S('AR &amp; AM'!D6:$F$6)</f>
        <v>3.5229203341017111E-2</v>
      </c>
      <c r="E7" s="3"/>
      <c r="F7" s="9"/>
      <c r="G7" s="3"/>
      <c r="H7" s="2"/>
    </row>
    <row r="8" spans="1:8" ht="30" x14ac:dyDescent="0.25">
      <c r="A8" s="329" t="s">
        <v>222</v>
      </c>
      <c r="B8" s="327">
        <f>_xlfn.VAR.S('AR &amp; AM'!B$6:$F7)</f>
        <v>6.4613852249380488E-2</v>
      </c>
      <c r="C8" s="327">
        <f>_xlfn.VAR.S('AR &amp; AM'!C$6:$F7)</f>
        <v>7.7025949647627573E-2</v>
      </c>
      <c r="D8" s="328">
        <f>_xlfn.VAR.S('AR &amp; AM'!D$6:$F7)</f>
        <v>3.3374976229295028E-2</v>
      </c>
      <c r="F8" s="9"/>
      <c r="G8" s="3"/>
      <c r="H8" s="8"/>
    </row>
    <row r="9" spans="1:8" x14ac:dyDescent="0.25">
      <c r="A9" s="326" t="s">
        <v>220</v>
      </c>
      <c r="B9" s="327">
        <f>_xlfn.VAR.S('AR &amp; AM'!B$6:$F8)</f>
        <v>4.9042131772496771E-2</v>
      </c>
      <c r="C9" s="327">
        <f>_xlfn.VAR.S('AR &amp; AM'!C$6:$F8)</f>
        <v>5.525993347112515E-2</v>
      </c>
      <c r="D9" s="328">
        <f>_xlfn.VAR.S('AR &amp; AM'!D$6:$F8)</f>
        <v>2.3924086704797835E-2</v>
      </c>
      <c r="F9" s="11"/>
      <c r="G9" s="3"/>
    </row>
    <row r="10" spans="1:8" ht="15.75" thickBot="1" x14ac:dyDescent="0.3">
      <c r="A10" s="231" t="s">
        <v>221</v>
      </c>
      <c r="B10" s="330">
        <f>_xlfn.VAR.S('AR &amp; AM'!B$6:$F9)</f>
        <v>4.3134571724601944E-2</v>
      </c>
      <c r="C10" s="330">
        <f>_xlfn.VAR.S('AR &amp; AM'!C$6:$F9)</f>
        <v>4.4093479662775242E-2</v>
      </c>
      <c r="D10" s="331">
        <f>_xlfn.VAR.S('AR &amp; AM'!D$6:$F9)</f>
        <v>1.9264225829093803E-2</v>
      </c>
      <c r="F10" s="9"/>
      <c r="G10" s="3"/>
    </row>
    <row r="11" spans="1:8" ht="15.75" thickBot="1" x14ac:dyDescent="0.3">
      <c r="B11" s="3"/>
      <c r="C11" s="3"/>
      <c r="D11" s="3"/>
      <c r="E11" s="3"/>
      <c r="F11" s="3"/>
      <c r="G11" s="3"/>
    </row>
    <row r="12" spans="1:8" x14ac:dyDescent="0.25">
      <c r="A12" s="332" t="s">
        <v>228</v>
      </c>
      <c r="B12" s="333">
        <f>_xlfn.COVARIANCE.S('AR &amp; AM'!B6:$F$6,'AR &amp; AM'!B8:$F$8)</f>
        <v>9.3049407763218309E-3</v>
      </c>
      <c r="C12" s="333">
        <f>_xlfn.COVARIANCE.S('AR &amp; AM'!C6:$F$6,'AR &amp; AM'!C8:$F$8)</f>
        <v>1.6042949108784805E-2</v>
      </c>
      <c r="D12" s="334">
        <f>_xlfn.COVARIANCE.S('AR &amp; AM'!D6:$F$6,'AR &amp; AM'!D8:$F$8)</f>
        <v>1.8534221276035729E-2</v>
      </c>
      <c r="F12" s="9"/>
    </row>
    <row r="13" spans="1:8" ht="15.75" thickBot="1" x14ac:dyDescent="0.3">
      <c r="A13" s="335" t="s">
        <v>231</v>
      </c>
      <c r="B13" s="336">
        <f>_xlfn.COVARIANCE.S('AR &amp; AM'!B$6:$F7,'AR &amp; AM'!B$8:$F9)</f>
        <v>1.3351916670941825E-2</v>
      </c>
      <c r="C13" s="336">
        <f>_xlfn.COVARIANCE.S('AR &amp; AM'!C$6:$F7,'AR &amp; AM'!C$8:$F9)</f>
        <v>2.0029289553763808E-2</v>
      </c>
      <c r="D13" s="337">
        <f>_xlfn.COVARIANCE.S('AR &amp; AM'!D$6:$F7,'AR &amp; AM'!D$8:$F9)</f>
        <v>-1.8804246733671909E-3</v>
      </c>
      <c r="F13" s="9"/>
    </row>
    <row r="14" spans="1:8" ht="15.75" thickBot="1" x14ac:dyDescent="0.3">
      <c r="B14" s="4"/>
      <c r="C14" s="4"/>
      <c r="D14" s="4"/>
    </row>
    <row r="15" spans="1:8" x14ac:dyDescent="0.25">
      <c r="A15" s="338" t="s">
        <v>229</v>
      </c>
      <c r="B15" s="339">
        <f>B12/B9</f>
        <v>0.18973361148913429</v>
      </c>
      <c r="C15" s="339">
        <f t="shared" ref="C15:D15" si="0">C12/C9</f>
        <v>0.29031792296977144</v>
      </c>
      <c r="D15" s="340">
        <f t="shared" si="0"/>
        <v>0.7747096683243001</v>
      </c>
      <c r="F15" s="12"/>
      <c r="G15" s="8"/>
    </row>
    <row r="16" spans="1:8" ht="15.75" thickBot="1" x14ac:dyDescent="0.3">
      <c r="A16" s="341" t="s">
        <v>230</v>
      </c>
      <c r="B16" s="342">
        <f>B13/B10</f>
        <v>0.30954095837994644</v>
      </c>
      <c r="C16" s="342">
        <f>C13/C10</f>
        <v>0.45424606329431982</v>
      </c>
      <c r="D16" s="343">
        <f>D13/D10</f>
        <v>-9.7612262753236562E-2</v>
      </c>
      <c r="G16" s="10"/>
    </row>
    <row r="17" spans="1:2" ht="15.75" thickBot="1" x14ac:dyDescent="0.3"/>
    <row r="18" spans="1:2" x14ac:dyDescent="0.25">
      <c r="A18" s="345" t="s">
        <v>232</v>
      </c>
      <c r="B18" s="346"/>
    </row>
    <row r="19" spans="1:2" x14ac:dyDescent="0.25">
      <c r="A19" s="347" t="s">
        <v>229</v>
      </c>
      <c r="B19" s="348">
        <f>AVERAGE(B15:D15)</f>
        <v>0.4182537342610686</v>
      </c>
    </row>
    <row r="20" spans="1:2" ht="15.75" thickBot="1" x14ac:dyDescent="0.3">
      <c r="A20" s="349" t="s">
        <v>230</v>
      </c>
      <c r="B20" s="350">
        <f>AVERAGE(B16:D16)</f>
        <v>0.22205825297367657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6" sqref="H6"/>
    </sheetView>
  </sheetViews>
  <sheetFormatPr defaultRowHeight="15" x14ac:dyDescent="0.25"/>
  <cols>
    <col min="1" max="2" width="14.42578125" customWidth="1"/>
    <col min="3" max="3" width="13.140625" bestFit="1" customWidth="1"/>
    <col min="4" max="4" width="10.7109375" bestFit="1" customWidth="1"/>
    <col min="5" max="5" width="12.140625" bestFit="1" customWidth="1"/>
    <col min="6" max="6" width="7.5703125" bestFit="1" customWidth="1"/>
  </cols>
  <sheetData>
    <row r="1" spans="1:7" ht="15.75" thickBot="1" x14ac:dyDescent="0.3">
      <c r="A1" s="416" t="s">
        <v>145</v>
      </c>
      <c r="B1" s="416"/>
      <c r="C1" s="416"/>
      <c r="D1" s="416"/>
      <c r="E1" s="416"/>
      <c r="F1" s="416"/>
    </row>
    <row r="2" spans="1:7" x14ac:dyDescent="0.25">
      <c r="A2" s="351"/>
      <c r="B2" s="352"/>
      <c r="C2" s="353" t="s">
        <v>233</v>
      </c>
      <c r="D2" s="353" t="s">
        <v>234</v>
      </c>
      <c r="E2" s="353" t="s">
        <v>235</v>
      </c>
      <c r="F2" s="354" t="s">
        <v>145</v>
      </c>
    </row>
    <row r="3" spans="1:7" x14ac:dyDescent="0.25">
      <c r="A3" s="355" t="s">
        <v>209</v>
      </c>
      <c r="B3" s="356" t="s">
        <v>143</v>
      </c>
      <c r="C3" s="357">
        <f>208.7*Sheet2!D9</f>
        <v>13895.245999999999</v>
      </c>
      <c r="D3" s="358">
        <f>C3/$C$5</f>
        <v>0.6117481926121674</v>
      </c>
      <c r="E3" s="359">
        <f>B17</f>
        <v>8.0225785213084558E-2</v>
      </c>
      <c r="F3" s="360">
        <f>E3*D3</f>
        <v>4.9077979104996422E-2</v>
      </c>
    </row>
    <row r="4" spans="1:7" x14ac:dyDescent="0.25">
      <c r="A4" s="361"/>
      <c r="B4" s="356" t="s">
        <v>249</v>
      </c>
      <c r="C4" s="357">
        <f>'Carmax Bs'!B28</f>
        <v>8818.75</v>
      </c>
      <c r="D4" s="397">
        <f>C4/$C$5</f>
        <v>0.3882518073878326</v>
      </c>
      <c r="E4" s="359">
        <f>E9</f>
        <v>7.0000000000000007E-2</v>
      </c>
      <c r="F4" s="360">
        <f>E4*D4</f>
        <v>2.7177626517148286E-2</v>
      </c>
    </row>
    <row r="5" spans="1:7" ht="15.75" thickBot="1" x14ac:dyDescent="0.3">
      <c r="A5" s="362" t="s">
        <v>236</v>
      </c>
      <c r="B5" s="363"/>
      <c r="C5" s="364">
        <f>SUM(C3:C4)</f>
        <v>22713.995999999999</v>
      </c>
      <c r="D5" s="363"/>
      <c r="E5" s="363"/>
      <c r="F5" s="365">
        <f>SUM(F3:F4)</f>
        <v>7.6255605622144701E-2</v>
      </c>
    </row>
    <row r="6" spans="1:7" ht="15.75" thickBot="1" x14ac:dyDescent="0.3">
      <c r="F6" s="11"/>
    </row>
    <row r="7" spans="1:7" x14ac:dyDescent="0.25">
      <c r="A7" s="323"/>
      <c r="B7" s="203"/>
      <c r="C7" s="324" t="s">
        <v>233</v>
      </c>
      <c r="D7" s="324" t="s">
        <v>234</v>
      </c>
      <c r="E7" s="324" t="s">
        <v>235</v>
      </c>
      <c r="F7" s="325" t="s">
        <v>145</v>
      </c>
    </row>
    <row r="8" spans="1:7" x14ac:dyDescent="0.25">
      <c r="A8" s="366" t="s">
        <v>248</v>
      </c>
      <c r="B8" s="367" t="s">
        <v>143</v>
      </c>
      <c r="C8" s="368">
        <f>269.8*28.38</f>
        <v>7656.924</v>
      </c>
      <c r="D8" s="209">
        <f>C8/$C$10</f>
        <v>0.54494095904297823</v>
      </c>
      <c r="E8" s="327">
        <f>C17</f>
        <v>5.0809146951052701E-2</v>
      </c>
      <c r="F8" s="369">
        <f>E8*D8</f>
        <v>2.7687985267662273E-2</v>
      </c>
    </row>
    <row r="9" spans="1:7" x14ac:dyDescent="0.25">
      <c r="A9" s="326"/>
      <c r="B9" s="367" t="s">
        <v>142</v>
      </c>
      <c r="C9" s="370">
        <f>'GY BS'!B29</f>
        <v>6394</v>
      </c>
      <c r="D9" s="396">
        <f>C9/$C$10</f>
        <v>0.45505904095702177</v>
      </c>
      <c r="E9" s="327">
        <v>7.0000000000000007E-2</v>
      </c>
      <c r="F9" s="371">
        <f>E9*D9</f>
        <v>3.1854132866991527E-2</v>
      </c>
    </row>
    <row r="10" spans="1:7" ht="15.75" thickBot="1" x14ac:dyDescent="0.3">
      <c r="A10" s="372" t="s">
        <v>236</v>
      </c>
      <c r="B10" s="222"/>
      <c r="C10" s="373">
        <f>SUM(C8:C9)</f>
        <v>14050.923999999999</v>
      </c>
      <c r="D10" s="222"/>
      <c r="E10" s="222"/>
      <c r="F10" s="374">
        <f>SUM(F8:F9)</f>
        <v>5.95421181346538E-2</v>
      </c>
    </row>
    <row r="11" spans="1:7" ht="15.75" thickBot="1" x14ac:dyDescent="0.3"/>
    <row r="12" spans="1:7" x14ac:dyDescent="0.25">
      <c r="A12" s="250" t="s">
        <v>237</v>
      </c>
      <c r="B12" s="233"/>
      <c r="C12" s="234"/>
      <c r="E12" s="13"/>
      <c r="F12" s="14"/>
      <c r="G12" s="14"/>
    </row>
    <row r="13" spans="1:7" x14ac:dyDescent="0.25">
      <c r="A13" s="235"/>
      <c r="B13" s="251" t="s">
        <v>209</v>
      </c>
      <c r="C13" s="252" t="s">
        <v>239</v>
      </c>
      <c r="E13" s="14"/>
      <c r="F13" s="13"/>
      <c r="G13" s="13"/>
    </row>
    <row r="14" spans="1:7" x14ac:dyDescent="0.25">
      <c r="A14" s="235" t="s">
        <v>238</v>
      </c>
      <c r="B14" s="320">
        <v>0.01</v>
      </c>
      <c r="C14" s="321">
        <v>0.01</v>
      </c>
      <c r="E14" s="14"/>
      <c r="F14" s="14"/>
      <c r="G14" s="14"/>
    </row>
    <row r="15" spans="1:7" ht="45" x14ac:dyDescent="0.25">
      <c r="A15" s="322" t="s">
        <v>240</v>
      </c>
      <c r="B15" s="375">
        <f>'AR &amp; AM'!B17</f>
        <v>0.17790235079945643</v>
      </c>
      <c r="C15" s="376">
        <f>'AR &amp; AM'!B18</f>
        <v>0.19377676309959233</v>
      </c>
      <c r="E15" s="14"/>
      <c r="F15" s="14"/>
      <c r="G15" s="14"/>
    </row>
    <row r="16" spans="1:7" x14ac:dyDescent="0.25">
      <c r="A16" s="235" t="s">
        <v>227</v>
      </c>
      <c r="B16" s="377">
        <f>'VAR,COV,ABET'!B19</f>
        <v>0.4182537342610686</v>
      </c>
      <c r="C16" s="344">
        <f>'VAR,COV,ABET'!B20</f>
        <v>0.22205825297367657</v>
      </c>
      <c r="E16" s="14"/>
      <c r="F16" s="14"/>
      <c r="G16" s="14"/>
    </row>
    <row r="17" spans="1:7" ht="15.75" thickBot="1" x14ac:dyDescent="0.3">
      <c r="A17" s="238" t="s">
        <v>237</v>
      </c>
      <c r="B17" s="378">
        <f>(B14+(B16*(B15-B14)))</f>
        <v>8.0225785213084558E-2</v>
      </c>
      <c r="C17" s="379">
        <f>(C14+(C16*(C15-C14)))</f>
        <v>5.0809146951052701E-2</v>
      </c>
      <c r="E17" s="14"/>
      <c r="F17" s="14"/>
      <c r="G17" s="14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L12" sqref="L12:M13"/>
    </sheetView>
  </sheetViews>
  <sheetFormatPr defaultRowHeight="15" x14ac:dyDescent="0.25"/>
  <cols>
    <col min="1" max="3" width="9.140625" style="380"/>
    <col min="4" max="4" width="15.140625" style="380" customWidth="1"/>
    <col min="5" max="16384" width="9.140625" style="380"/>
  </cols>
  <sheetData>
    <row r="3" spans="1:9" ht="15.75" thickBot="1" x14ac:dyDescent="0.3"/>
    <row r="4" spans="1:9" x14ac:dyDescent="0.25">
      <c r="A4" s="406" t="s">
        <v>258</v>
      </c>
      <c r="B4" s="145"/>
      <c r="C4" s="145"/>
      <c r="D4" s="145"/>
      <c r="E4" s="145"/>
      <c r="F4" s="145"/>
      <c r="G4" s="145"/>
      <c r="H4" s="145"/>
      <c r="I4" s="148"/>
    </row>
    <row r="5" spans="1:9" ht="15.75" thickBot="1" x14ac:dyDescent="0.3">
      <c r="A5" s="286" t="s">
        <v>257</v>
      </c>
      <c r="B5" s="157"/>
      <c r="C5" s="157"/>
      <c r="D5" s="157"/>
      <c r="E5" s="157"/>
      <c r="F5" s="157"/>
      <c r="G5" s="157"/>
      <c r="H5" s="157"/>
      <c r="I5" s="160"/>
    </row>
    <row r="6" spans="1:9" x14ac:dyDescent="0.25">
      <c r="A6" s="398">
        <v>2014</v>
      </c>
      <c r="B6" s="282" t="s">
        <v>256</v>
      </c>
      <c r="C6" s="283" t="s">
        <v>255</v>
      </c>
      <c r="D6" s="398">
        <v>2013</v>
      </c>
      <c r="E6" s="282" t="s">
        <v>256</v>
      </c>
      <c r="F6" s="283" t="s">
        <v>255</v>
      </c>
      <c r="G6" s="398">
        <v>2012</v>
      </c>
      <c r="H6" s="282" t="s">
        <v>256</v>
      </c>
      <c r="I6" s="283" t="s">
        <v>255</v>
      </c>
    </row>
    <row r="7" spans="1:9" x14ac:dyDescent="0.25">
      <c r="A7" s="284" t="s">
        <v>143</v>
      </c>
      <c r="B7" s="151"/>
      <c r="C7" s="319">
        <f>[1]WACC!D6</f>
        <v>0.6117481926121674</v>
      </c>
      <c r="D7" s="284" t="s">
        <v>143</v>
      </c>
      <c r="E7" s="151">
        <f>'[1]Carmax Bs'!C44*[1]Sheet2!G9</f>
        <v>10423.863800000001</v>
      </c>
      <c r="F7" s="285">
        <f>E7/SUM(E7:$E$8)</f>
        <v>0.64760409014294562</v>
      </c>
      <c r="G7" s="284" t="s">
        <v>143</v>
      </c>
      <c r="H7" s="151">
        <f>'[1]Carmax Bs'!D44*[1]Sheet2!J9</f>
        <v>8480.661399999999</v>
      </c>
      <c r="I7" s="285">
        <f>H7/SUM(H7:H8)</f>
        <v>0.65284009404043963</v>
      </c>
    </row>
    <row r="8" spans="1:9" ht="15.75" thickBot="1" x14ac:dyDescent="0.3">
      <c r="A8" s="286" t="s">
        <v>142</v>
      </c>
      <c r="B8" s="157"/>
      <c r="C8" s="399">
        <f>[1]WACC!D7</f>
        <v>0.3882518073878326</v>
      </c>
      <c r="D8" s="286" t="s">
        <v>142</v>
      </c>
      <c r="E8" s="400">
        <f>'[1]Carmax Bs'!D26</f>
        <v>5672.18</v>
      </c>
      <c r="F8" s="401">
        <f>E8/SUM(E7:E8)</f>
        <v>0.35239590985705443</v>
      </c>
      <c r="G8" s="286" t="s">
        <v>142</v>
      </c>
      <c r="H8" s="400">
        <f>'[1]Carmax Bs'!E26</f>
        <v>4509.75</v>
      </c>
      <c r="I8" s="402">
        <f>H8/SUM(H7:H8)</f>
        <v>0.34715990595956031</v>
      </c>
    </row>
    <row r="9" spans="1:9" ht="15.75" thickBot="1" x14ac:dyDescent="0.3">
      <c r="A9" s="151" t="s">
        <v>239</v>
      </c>
      <c r="B9" s="388"/>
      <c r="C9" s="388"/>
      <c r="D9" s="388"/>
      <c r="E9" s="388"/>
      <c r="F9" s="388"/>
      <c r="G9" s="388"/>
      <c r="H9" s="388"/>
      <c r="I9" s="388"/>
    </row>
    <row r="10" spans="1:9" x14ac:dyDescent="0.25">
      <c r="A10" s="398">
        <v>2014</v>
      </c>
      <c r="B10" s="282" t="s">
        <v>256</v>
      </c>
      <c r="C10" s="283" t="s">
        <v>255</v>
      </c>
      <c r="D10" s="398">
        <v>2013</v>
      </c>
      <c r="E10" s="282" t="s">
        <v>256</v>
      </c>
      <c r="F10" s="283" t="s">
        <v>255</v>
      </c>
      <c r="G10" s="398">
        <v>2012</v>
      </c>
      <c r="H10" s="282" t="s">
        <v>256</v>
      </c>
      <c r="I10" s="283" t="s">
        <v>255</v>
      </c>
    </row>
    <row r="11" spans="1:9" x14ac:dyDescent="0.25">
      <c r="A11" s="284" t="s">
        <v>143</v>
      </c>
      <c r="B11" s="151"/>
      <c r="C11" s="319">
        <f>[1]WACC!D11</f>
        <v>0.54494095904297823</v>
      </c>
      <c r="D11" s="284" t="s">
        <v>143</v>
      </c>
      <c r="E11" s="151">
        <f>'[1]GY BS'!C44*23.56</f>
        <v>5836.99</v>
      </c>
      <c r="F11" s="285">
        <f>E11/SUM(E11:E12)</f>
        <v>0.48645677677871219</v>
      </c>
      <c r="G11" s="284" t="s">
        <v>143</v>
      </c>
      <c r="H11" s="151">
        <f>'[1]GY BS'!D44*13.56</f>
        <v>3315.9623999999999</v>
      </c>
      <c r="I11" s="285">
        <f>H11/SUM(H11:H12)</f>
        <v>0.40419034587481772</v>
      </c>
    </row>
    <row r="12" spans="1:9" ht="15.75" thickBot="1" x14ac:dyDescent="0.3">
      <c r="A12" s="286" t="s">
        <v>142</v>
      </c>
      <c r="B12" s="157"/>
      <c r="C12" s="399">
        <f>[1]WACC!D12</f>
        <v>0.45505904095702177</v>
      </c>
      <c r="D12" s="286" t="s">
        <v>142</v>
      </c>
      <c r="E12" s="400">
        <f>'[1]GY BS'!C26</f>
        <v>6162</v>
      </c>
      <c r="F12" s="402">
        <f>E12/SUM(E11:E12)</f>
        <v>0.51354322322128776</v>
      </c>
      <c r="G12" s="286" t="s">
        <v>142</v>
      </c>
      <c r="H12" s="400">
        <f>'[1]GY BS'!D26</f>
        <v>4888</v>
      </c>
      <c r="I12" s="402">
        <f>H12/SUM(H11:H12)</f>
        <v>0.59580965412518216</v>
      </c>
    </row>
    <row r="13" spans="1:9" ht="15.75" thickBot="1" x14ac:dyDescent="0.3"/>
    <row r="14" spans="1:9" ht="15.75" thickBot="1" x14ac:dyDescent="0.3">
      <c r="A14" s="407" t="s">
        <v>254</v>
      </c>
      <c r="B14" s="408"/>
      <c r="C14" s="408"/>
      <c r="D14" s="409"/>
    </row>
    <row r="15" spans="1:9" x14ac:dyDescent="0.25">
      <c r="A15" s="244"/>
      <c r="B15" s="287" t="s">
        <v>253</v>
      </c>
      <c r="C15" s="287" t="s">
        <v>252</v>
      </c>
      <c r="D15" s="288" t="s">
        <v>251</v>
      </c>
    </row>
    <row r="16" spans="1:9" x14ac:dyDescent="0.25">
      <c r="A16" s="245">
        <v>2014</v>
      </c>
      <c r="B16" s="246">
        <v>0.28000000000000003</v>
      </c>
      <c r="C16" s="403">
        <f>[1]GYIS!B29/'[1]GY BS'!B44</f>
        <v>9.0730295383701947</v>
      </c>
      <c r="D16" s="289">
        <f>B16/C16</f>
        <v>3.0860695296523518E-2</v>
      </c>
    </row>
    <row r="17" spans="1:4" x14ac:dyDescent="0.25">
      <c r="A17" s="245">
        <v>2013</v>
      </c>
      <c r="B17" s="246">
        <v>0.28000000000000003</v>
      </c>
      <c r="C17" s="403">
        <f>[1]GYIS!C30/'[1]GY BS'!C44</f>
        <v>2.4217961654894045</v>
      </c>
      <c r="D17" s="289">
        <f>B17/C17</f>
        <v>0.11561666666666669</v>
      </c>
    </row>
    <row r="18" spans="1:4" ht="15.75" thickBot="1" x14ac:dyDescent="0.3">
      <c r="A18" s="247">
        <v>2012</v>
      </c>
      <c r="B18" s="248">
        <v>0.28000000000000003</v>
      </c>
      <c r="C18" s="404">
        <f>[1]GYIS!D29/'[1]GY BS'!D44</f>
        <v>0.74834382923039178</v>
      </c>
      <c r="D18" s="405">
        <f>B18/C18</f>
        <v>0.37415956284153007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4" sqref="K4"/>
    </sheetView>
  </sheetViews>
  <sheetFormatPr defaultRowHeight="15" x14ac:dyDescent="0.25"/>
  <cols>
    <col min="3" max="3" width="13.7109375" customWidth="1"/>
    <col min="4" max="4" width="12.5703125" customWidth="1"/>
    <col min="8" max="8" width="14.7109375" customWidth="1"/>
    <col min="9" max="9" width="12.140625" customWidth="1"/>
  </cols>
  <sheetData>
    <row r="1" spans="1:10" ht="15.75" thickBot="1" x14ac:dyDescent="0.3"/>
    <row r="2" spans="1:10" ht="15.75" thickBot="1" x14ac:dyDescent="0.3">
      <c r="A2" s="250" t="s">
        <v>245</v>
      </c>
      <c r="B2" s="234"/>
      <c r="C2" s="380"/>
      <c r="D2" s="380"/>
      <c r="E2" s="380"/>
      <c r="F2" s="380"/>
      <c r="G2" s="380"/>
      <c r="H2" s="380"/>
      <c r="I2" s="380"/>
      <c r="J2" s="380"/>
    </row>
    <row r="3" spans="1:10" ht="15.75" thickBot="1" x14ac:dyDescent="0.3">
      <c r="A3" s="395" t="s">
        <v>209</v>
      </c>
      <c r="B3" s="240"/>
      <c r="C3" s="380"/>
      <c r="D3" s="380"/>
      <c r="E3" s="393" t="s">
        <v>248</v>
      </c>
      <c r="F3" s="394"/>
      <c r="G3" s="380"/>
      <c r="H3" s="380"/>
      <c r="I3" s="380"/>
      <c r="J3" s="380"/>
    </row>
    <row r="4" spans="1:10" x14ac:dyDescent="0.25">
      <c r="A4" s="384" t="s">
        <v>247</v>
      </c>
      <c r="B4" s="385" t="s">
        <v>246</v>
      </c>
      <c r="C4" s="383"/>
      <c r="D4" s="380"/>
      <c r="E4" s="389" t="s">
        <v>247</v>
      </c>
      <c r="F4" s="390" t="s">
        <v>246</v>
      </c>
      <c r="G4" s="383"/>
      <c r="H4" s="380"/>
      <c r="I4" s="380"/>
      <c r="J4" s="380"/>
    </row>
    <row r="5" spans="1:10" x14ac:dyDescent="0.25">
      <c r="A5" s="235">
        <v>1</v>
      </c>
      <c r="B5" s="386">
        <v>0.03</v>
      </c>
      <c r="C5" s="382"/>
      <c r="D5" s="380"/>
      <c r="E5" s="284">
        <v>1</v>
      </c>
      <c r="F5" s="391">
        <v>0.01</v>
      </c>
      <c r="G5" s="381"/>
      <c r="H5" s="380"/>
      <c r="I5" s="380"/>
      <c r="J5" s="380"/>
    </row>
    <row r="6" spans="1:10" x14ac:dyDescent="0.25">
      <c r="A6" s="235">
        <v>2</v>
      </c>
      <c r="B6" s="386">
        <v>0.08</v>
      </c>
      <c r="C6" s="382"/>
      <c r="D6" s="380"/>
      <c r="E6" s="284">
        <v>2</v>
      </c>
      <c r="F6" s="391">
        <v>0.1</v>
      </c>
      <c r="G6" s="381"/>
      <c r="H6" s="380"/>
      <c r="I6" s="380"/>
      <c r="J6" s="380"/>
    </row>
    <row r="7" spans="1:10" ht="15.75" thickBot="1" x14ac:dyDescent="0.3">
      <c r="A7" s="238">
        <v>3</v>
      </c>
      <c r="B7" s="387">
        <v>-7.0000000000000007E-2</v>
      </c>
      <c r="C7" s="382"/>
      <c r="D7" s="380"/>
      <c r="E7" s="286">
        <v>3</v>
      </c>
      <c r="F7" s="392">
        <v>-0.14000000000000001</v>
      </c>
      <c r="G7" s="382"/>
      <c r="H7" s="380"/>
      <c r="I7" s="380"/>
      <c r="J7" s="380"/>
    </row>
    <row r="8" spans="1:10" x14ac:dyDescent="0.25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0" x14ac:dyDescent="0.25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0" x14ac:dyDescent="0.25">
      <c r="A10" s="380"/>
      <c r="B10" s="380"/>
      <c r="C10" s="380"/>
      <c r="D10" s="380"/>
      <c r="E10" s="380"/>
      <c r="F10" s="380"/>
      <c r="G10" s="380"/>
      <c r="H10" s="380"/>
      <c r="I10" s="380"/>
      <c r="J10" s="380"/>
    </row>
    <row r="11" spans="1:10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</row>
    <row r="12" spans="1:10" x14ac:dyDescent="0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</row>
    <row r="13" spans="1:10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</row>
    <row r="14" spans="1:10" x14ac:dyDescent="0.25">
      <c r="A14" s="380"/>
      <c r="B14" s="380"/>
      <c r="C14" s="380"/>
      <c r="D14" s="380"/>
      <c r="E14" s="380"/>
      <c r="F14" s="380"/>
      <c r="G14" s="380"/>
      <c r="H14" s="380"/>
      <c r="I14" s="380"/>
      <c r="J14" s="380"/>
    </row>
    <row r="15" spans="1:10" x14ac:dyDescent="0.25">
      <c r="A15" s="380"/>
      <c r="B15" s="380"/>
      <c r="C15" s="380"/>
      <c r="D15" s="380"/>
      <c r="E15" s="380"/>
      <c r="F15" s="380"/>
      <c r="G15" s="380"/>
      <c r="H15" s="380"/>
      <c r="I15" s="380"/>
      <c r="J15" s="380"/>
    </row>
    <row r="16" spans="1:10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</row>
    <row r="17" spans="1:10" x14ac:dyDescent="0.25">
      <c r="A17" s="380"/>
      <c r="B17" s="380"/>
      <c r="C17" s="380"/>
      <c r="D17" s="380"/>
      <c r="E17" s="380"/>
      <c r="F17" s="380"/>
      <c r="G17" s="380"/>
      <c r="H17" s="380"/>
      <c r="I17" s="380"/>
      <c r="J17" s="380"/>
    </row>
    <row r="18" spans="1:10" x14ac:dyDescent="0.25">
      <c r="A18" s="380"/>
      <c r="B18" s="380"/>
      <c r="C18" s="380"/>
      <c r="D18" s="380"/>
      <c r="E18" s="380"/>
      <c r="F18" s="380"/>
      <c r="G18" s="380"/>
      <c r="H18" s="380"/>
      <c r="I18" s="380"/>
      <c r="J18" s="380"/>
    </row>
    <row r="19" spans="1:10" x14ac:dyDescent="0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L21" sqref="L21"/>
    </sheetView>
  </sheetViews>
  <sheetFormatPr defaultRowHeight="15" x14ac:dyDescent="0.25"/>
  <cols>
    <col min="1" max="3" width="9.140625" style="1"/>
    <col min="4" max="4" width="13.28515625" style="1" customWidth="1"/>
    <col min="5" max="5" width="12.42578125" style="1" customWidth="1"/>
    <col min="6" max="6" width="11.7109375" style="1" customWidth="1"/>
    <col min="7" max="7" width="13" style="1" customWidth="1"/>
    <col min="8" max="9" width="9.140625" style="1"/>
    <col min="10" max="10" width="13.7109375" style="1" customWidth="1"/>
    <col min="11" max="16384" width="9.140625" style="1"/>
  </cols>
  <sheetData>
    <row r="1" spans="1:12" ht="15.75" thickBot="1" x14ac:dyDescent="0.3"/>
    <row r="2" spans="1:12" ht="15.75" thickBot="1" x14ac:dyDescent="0.3">
      <c r="A2" s="434" t="s">
        <v>278</v>
      </c>
      <c r="B2" s="435"/>
      <c r="C2" s="435"/>
      <c r="D2" s="435" t="s">
        <v>276</v>
      </c>
      <c r="E2" s="435" t="s">
        <v>279</v>
      </c>
      <c r="F2" s="435" t="s">
        <v>284</v>
      </c>
      <c r="G2" s="435" t="s">
        <v>283</v>
      </c>
      <c r="H2" s="435" t="s">
        <v>282</v>
      </c>
      <c r="I2" s="435" t="s">
        <v>281</v>
      </c>
      <c r="J2" s="435" t="s">
        <v>280</v>
      </c>
      <c r="K2" s="435" t="s">
        <v>236</v>
      </c>
      <c r="L2" s="436"/>
    </row>
    <row r="3" spans="1:12" x14ac:dyDescent="0.25">
      <c r="A3" s="419" t="s">
        <v>277</v>
      </c>
      <c r="B3" s="417"/>
      <c r="C3" s="420"/>
      <c r="D3" s="421">
        <v>2014</v>
      </c>
      <c r="E3" s="422">
        <v>1083333</v>
      </c>
      <c r="F3" s="422">
        <v>1447796</v>
      </c>
      <c r="G3" s="422">
        <v>2639994</v>
      </c>
      <c r="H3" s="422">
        <v>9471870</v>
      </c>
      <c r="I3" s="422">
        <v>3121153</v>
      </c>
      <c r="J3" s="422">
        <v>88951</v>
      </c>
      <c r="K3" s="422">
        <v>17853097</v>
      </c>
      <c r="L3" s="423" t="s">
        <v>260</v>
      </c>
    </row>
    <row r="4" spans="1:12" x14ac:dyDescent="0.25">
      <c r="A4" s="424" t="s">
        <v>261</v>
      </c>
      <c r="B4" s="417"/>
      <c r="C4" s="420"/>
      <c r="D4" s="421">
        <v>2013</v>
      </c>
      <c r="E4" s="422">
        <v>1050000</v>
      </c>
      <c r="F4" s="422">
        <v>925415</v>
      </c>
      <c r="G4" s="422">
        <v>2640000</v>
      </c>
      <c r="H4" s="422">
        <v>13965003</v>
      </c>
      <c r="I4" s="422">
        <v>538440</v>
      </c>
      <c r="J4" s="422">
        <v>71642</v>
      </c>
      <c r="K4" s="422">
        <v>19190500</v>
      </c>
      <c r="L4" s="423" t="s">
        <v>260</v>
      </c>
    </row>
    <row r="5" spans="1:12" x14ac:dyDescent="0.25">
      <c r="A5" s="419" t="s">
        <v>262</v>
      </c>
      <c r="B5" s="417"/>
      <c r="C5" s="420"/>
      <c r="D5" s="421">
        <v>2012</v>
      </c>
      <c r="E5" s="422">
        <v>1033333</v>
      </c>
      <c r="F5" s="422">
        <v>786504</v>
      </c>
      <c r="G5" s="422">
        <v>2249999</v>
      </c>
      <c r="H5" s="422">
        <v>9304867</v>
      </c>
      <c r="I5" s="422">
        <v>3673172</v>
      </c>
      <c r="J5" s="422">
        <v>57849</v>
      </c>
      <c r="K5" s="422">
        <v>17105724</v>
      </c>
      <c r="L5" s="423" t="s">
        <v>260</v>
      </c>
    </row>
    <row r="6" spans="1:12" x14ac:dyDescent="0.25">
      <c r="A6" s="419" t="s">
        <v>263</v>
      </c>
      <c r="B6" s="417"/>
      <c r="C6" s="420"/>
      <c r="D6" s="420"/>
      <c r="E6" s="420"/>
      <c r="F6" s="420"/>
      <c r="G6" s="420"/>
      <c r="H6" s="420"/>
      <c r="I6" s="420"/>
      <c r="J6" s="420"/>
      <c r="K6" s="420"/>
      <c r="L6" s="423"/>
    </row>
    <row r="7" spans="1:12" x14ac:dyDescent="0.25">
      <c r="A7" s="425" t="s">
        <v>264</v>
      </c>
      <c r="B7" s="418"/>
      <c r="C7" s="426"/>
      <c r="D7" s="427">
        <v>2014</v>
      </c>
      <c r="E7" s="428">
        <v>508333</v>
      </c>
      <c r="F7" s="428">
        <v>164517</v>
      </c>
      <c r="G7" s="428">
        <v>299993</v>
      </c>
      <c r="H7" s="428">
        <v>1312325</v>
      </c>
      <c r="I7" s="428">
        <v>793689</v>
      </c>
      <c r="J7" s="428">
        <v>35824</v>
      </c>
      <c r="K7" s="428">
        <v>3114681</v>
      </c>
      <c r="L7" s="429" t="s">
        <v>260</v>
      </c>
    </row>
    <row r="8" spans="1:12" x14ac:dyDescent="0.25">
      <c r="A8" s="425" t="s">
        <v>265</v>
      </c>
      <c r="B8" s="418"/>
      <c r="C8" s="426"/>
      <c r="D8" s="427">
        <v>2013</v>
      </c>
      <c r="E8" s="428">
        <v>321667</v>
      </c>
      <c r="F8" s="428">
        <v>1007100</v>
      </c>
      <c r="G8" s="428">
        <v>318918</v>
      </c>
      <c r="H8" s="428">
        <v>1510735</v>
      </c>
      <c r="I8" s="428">
        <v>26908</v>
      </c>
      <c r="J8" s="428">
        <v>43692</v>
      </c>
      <c r="K8" s="428">
        <v>3229020</v>
      </c>
      <c r="L8" s="429" t="s">
        <v>260</v>
      </c>
    </row>
    <row r="9" spans="1:12" x14ac:dyDescent="0.25">
      <c r="A9" s="425" t="s">
        <v>266</v>
      </c>
      <c r="B9" s="418"/>
      <c r="C9" s="426"/>
      <c r="D9" s="426"/>
      <c r="E9" s="426"/>
      <c r="F9" s="426"/>
      <c r="G9" s="426"/>
      <c r="H9" s="426"/>
      <c r="I9" s="426"/>
      <c r="J9" s="426"/>
      <c r="K9" s="426"/>
      <c r="L9" s="429"/>
    </row>
    <row r="10" spans="1:12" x14ac:dyDescent="0.25">
      <c r="A10" s="419" t="s">
        <v>267</v>
      </c>
      <c r="B10" s="417"/>
      <c r="C10" s="420"/>
      <c r="D10" s="421">
        <v>2014</v>
      </c>
      <c r="E10" s="422">
        <v>610000</v>
      </c>
      <c r="F10" s="422">
        <v>329034</v>
      </c>
      <c r="G10" s="422">
        <v>599997</v>
      </c>
      <c r="H10" s="422">
        <v>2497396</v>
      </c>
      <c r="I10" s="422">
        <v>714245</v>
      </c>
      <c r="J10" s="422">
        <v>32929</v>
      </c>
      <c r="K10" s="422">
        <v>4783601</v>
      </c>
      <c r="L10" s="423" t="s">
        <v>260</v>
      </c>
    </row>
    <row r="11" spans="1:12" x14ac:dyDescent="0.25">
      <c r="A11" s="419" t="s">
        <v>268</v>
      </c>
      <c r="B11" s="417"/>
      <c r="C11" s="420"/>
      <c r="D11" s="421">
        <v>2013</v>
      </c>
      <c r="E11" s="422">
        <v>567917</v>
      </c>
      <c r="F11" s="422">
        <v>209772</v>
      </c>
      <c r="G11" s="422">
        <v>599992</v>
      </c>
      <c r="H11" s="422">
        <v>3893987</v>
      </c>
      <c r="I11" s="422">
        <v>36634</v>
      </c>
      <c r="J11" s="422">
        <v>36507</v>
      </c>
      <c r="K11" s="422">
        <v>5344809</v>
      </c>
      <c r="L11" s="423" t="s">
        <v>260</v>
      </c>
    </row>
    <row r="12" spans="1:12" x14ac:dyDescent="0.25">
      <c r="A12" s="419" t="s">
        <v>269</v>
      </c>
      <c r="B12" s="417"/>
      <c r="C12" s="420"/>
      <c r="D12" s="421">
        <v>2012</v>
      </c>
      <c r="E12" s="422">
        <v>555000</v>
      </c>
      <c r="F12" s="422">
        <v>185136</v>
      </c>
      <c r="G12" s="422">
        <v>529646</v>
      </c>
      <c r="H12" s="422">
        <v>2674733</v>
      </c>
      <c r="I12" s="422">
        <v>846993</v>
      </c>
      <c r="J12" s="422">
        <v>33325</v>
      </c>
      <c r="K12" s="422">
        <v>4824833</v>
      </c>
      <c r="L12" s="423" t="s">
        <v>260</v>
      </c>
    </row>
    <row r="13" spans="1:12" x14ac:dyDescent="0.25">
      <c r="A13" s="425" t="s">
        <v>270</v>
      </c>
      <c r="B13" s="418"/>
      <c r="C13" s="426"/>
      <c r="D13" s="427">
        <v>2014</v>
      </c>
      <c r="E13" s="428">
        <v>541667</v>
      </c>
      <c r="F13" s="428">
        <v>262885</v>
      </c>
      <c r="G13" s="428">
        <v>479391</v>
      </c>
      <c r="H13" s="428">
        <v>2017088</v>
      </c>
      <c r="I13" s="428">
        <v>311328</v>
      </c>
      <c r="J13" s="428">
        <v>33291</v>
      </c>
      <c r="K13" s="428">
        <v>3645650</v>
      </c>
      <c r="L13" s="429" t="s">
        <v>260</v>
      </c>
    </row>
    <row r="14" spans="1:12" x14ac:dyDescent="0.25">
      <c r="A14" s="425" t="s">
        <v>271</v>
      </c>
      <c r="B14" s="418"/>
      <c r="C14" s="426"/>
      <c r="D14" s="427">
        <v>2013</v>
      </c>
      <c r="E14" s="428">
        <v>525000</v>
      </c>
      <c r="F14" s="428">
        <v>733545</v>
      </c>
      <c r="G14" s="428">
        <v>479397</v>
      </c>
      <c r="H14" s="428">
        <v>3136143</v>
      </c>
      <c r="I14" s="428">
        <v>190138</v>
      </c>
      <c r="J14" s="428">
        <v>26635</v>
      </c>
      <c r="K14" s="428">
        <v>5090858</v>
      </c>
      <c r="L14" s="429" t="s">
        <v>260</v>
      </c>
    </row>
    <row r="15" spans="1:12" x14ac:dyDescent="0.25">
      <c r="A15" s="425" t="s">
        <v>272</v>
      </c>
      <c r="B15" s="418"/>
      <c r="C15" s="426"/>
      <c r="D15" s="427">
        <v>2012</v>
      </c>
      <c r="E15" s="428">
        <v>525000</v>
      </c>
      <c r="F15" s="428">
        <v>155431</v>
      </c>
      <c r="G15" s="428">
        <v>444671</v>
      </c>
      <c r="H15" s="428">
        <v>1866980</v>
      </c>
      <c r="I15" s="428">
        <v>165295</v>
      </c>
      <c r="J15" s="428">
        <v>34848</v>
      </c>
      <c r="K15" s="428">
        <v>3192225</v>
      </c>
      <c r="L15" s="429" t="s">
        <v>260</v>
      </c>
    </row>
    <row r="16" spans="1:12" x14ac:dyDescent="0.25">
      <c r="A16" s="419" t="s">
        <v>273</v>
      </c>
      <c r="B16" s="417"/>
      <c r="C16" s="420"/>
      <c r="D16" s="421">
        <v>2014</v>
      </c>
      <c r="E16" s="422">
        <v>550000</v>
      </c>
      <c r="F16" s="422">
        <v>243484</v>
      </c>
      <c r="G16" s="422">
        <v>443989</v>
      </c>
      <c r="H16" s="422">
        <v>1856768</v>
      </c>
      <c r="I16" s="422">
        <v>420789</v>
      </c>
      <c r="J16" s="422">
        <v>25731</v>
      </c>
      <c r="K16" s="422">
        <v>3540761</v>
      </c>
      <c r="L16" s="423" t="s">
        <v>260</v>
      </c>
    </row>
    <row r="17" spans="1:12" x14ac:dyDescent="0.25">
      <c r="A17" s="419" t="s">
        <v>271</v>
      </c>
      <c r="B17" s="417"/>
      <c r="C17" s="420"/>
      <c r="D17" s="421">
        <v>2013</v>
      </c>
      <c r="E17" s="422">
        <v>540000</v>
      </c>
      <c r="F17" s="422">
        <v>155637</v>
      </c>
      <c r="G17" s="422">
        <v>443995</v>
      </c>
      <c r="H17" s="422">
        <v>2910435</v>
      </c>
      <c r="I17" s="422">
        <v>187694</v>
      </c>
      <c r="J17" s="422">
        <v>27091</v>
      </c>
      <c r="K17" s="422">
        <v>4264852</v>
      </c>
      <c r="L17" s="423" t="s">
        <v>260</v>
      </c>
    </row>
    <row r="18" spans="1:12" x14ac:dyDescent="0.25">
      <c r="A18" s="419" t="s">
        <v>274</v>
      </c>
      <c r="B18" s="417"/>
      <c r="C18" s="420"/>
      <c r="D18" s="421">
        <v>2012</v>
      </c>
      <c r="E18" s="422">
        <v>533333</v>
      </c>
      <c r="F18" s="422">
        <v>146475</v>
      </c>
      <c r="G18" s="422">
        <v>419025</v>
      </c>
      <c r="H18" s="422">
        <v>2141601</v>
      </c>
      <c r="I18" s="422">
        <v>398517</v>
      </c>
      <c r="J18" s="422">
        <v>26260</v>
      </c>
      <c r="K18" s="422">
        <v>3665211</v>
      </c>
      <c r="L18" s="423" t="s">
        <v>260</v>
      </c>
    </row>
    <row r="19" spans="1:12" ht="15.75" thickBot="1" x14ac:dyDescent="0.3">
      <c r="A19" s="430" t="s">
        <v>275</v>
      </c>
      <c r="B19" s="431"/>
      <c r="C19" s="432"/>
      <c r="D19" s="432"/>
      <c r="E19" s="432"/>
      <c r="F19" s="432"/>
      <c r="G19" s="432"/>
      <c r="H19" s="432"/>
      <c r="I19" s="432"/>
      <c r="J19" s="432"/>
      <c r="K19" s="432"/>
      <c r="L19" s="433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"/>
  <sheetViews>
    <sheetView workbookViewId="0">
      <selection activeCell="M16" sqref="M16"/>
    </sheetView>
  </sheetViews>
  <sheetFormatPr defaultRowHeight="15" x14ac:dyDescent="0.25"/>
  <sheetData>
    <row r="16" spans="2:2" x14ac:dyDescent="0.25">
      <c r="B16" t="s">
        <v>285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I5" sqref="I5"/>
    </sheetView>
  </sheetViews>
  <sheetFormatPr defaultRowHeight="15" x14ac:dyDescent="0.25"/>
  <cols>
    <col min="1" max="1" width="41.42578125" customWidth="1"/>
    <col min="2" max="2" width="16.85546875" customWidth="1"/>
    <col min="3" max="3" width="14.140625" customWidth="1"/>
    <col min="4" max="4" width="14.28515625" customWidth="1"/>
    <col min="5" max="5" width="11.28515625" customWidth="1"/>
  </cols>
  <sheetData>
    <row r="1" spans="1:5" ht="16.5" thickBot="1" x14ac:dyDescent="0.3">
      <c r="A1" s="411" t="s">
        <v>101</v>
      </c>
      <c r="B1" s="411"/>
      <c r="C1" s="411"/>
      <c r="D1" s="411"/>
      <c r="E1" s="411"/>
    </row>
    <row r="2" spans="1:5" ht="38.25" x14ac:dyDescent="0.25">
      <c r="A2" s="33" t="s">
        <v>0</v>
      </c>
      <c r="B2" s="38" t="s">
        <v>96</v>
      </c>
      <c r="C2" s="39" t="s">
        <v>97</v>
      </c>
      <c r="D2" s="39" t="s">
        <v>98</v>
      </c>
      <c r="E2" s="40" t="s">
        <v>99</v>
      </c>
    </row>
    <row r="3" spans="1:5" ht="15.75" thickBot="1" x14ac:dyDescent="0.3">
      <c r="A3" s="34" t="s">
        <v>100</v>
      </c>
      <c r="B3" s="41">
        <v>18138</v>
      </c>
      <c r="C3" s="42">
        <v>19540</v>
      </c>
      <c r="D3" s="42">
        <v>20992</v>
      </c>
      <c r="E3" s="43">
        <v>22767</v>
      </c>
    </row>
    <row r="4" spans="1:5" ht="15.75" thickBot="1" x14ac:dyDescent="0.3">
      <c r="A4" s="35" t="s">
        <v>49</v>
      </c>
      <c r="B4" s="44" t="s">
        <v>7</v>
      </c>
      <c r="C4" s="45" t="s">
        <v>7</v>
      </c>
      <c r="D4" s="45" t="s">
        <v>7</v>
      </c>
      <c r="E4" s="46" t="s">
        <v>7</v>
      </c>
    </row>
    <row r="5" spans="1:5" ht="16.5" thickTop="1" thickBot="1" x14ac:dyDescent="0.3">
      <c r="A5" s="36" t="s">
        <v>50</v>
      </c>
      <c r="B5" s="47">
        <v>18138</v>
      </c>
      <c r="C5" s="48">
        <v>19540</v>
      </c>
      <c r="D5" s="48">
        <v>20992</v>
      </c>
      <c r="E5" s="49">
        <v>22767</v>
      </c>
    </row>
    <row r="6" spans="1:5" ht="15.75" thickBot="1" x14ac:dyDescent="0.3">
      <c r="A6" s="35" t="s">
        <v>51</v>
      </c>
      <c r="B6" s="50">
        <v>13906</v>
      </c>
      <c r="C6" s="51">
        <v>15399</v>
      </c>
      <c r="D6" s="51">
        <v>17142</v>
      </c>
      <c r="E6" s="52">
        <v>18771</v>
      </c>
    </row>
    <row r="7" spans="1:5" ht="16.5" thickTop="1" thickBot="1" x14ac:dyDescent="0.3">
      <c r="A7" s="36" t="s">
        <v>52</v>
      </c>
      <c r="B7" s="47">
        <v>4232</v>
      </c>
      <c r="C7" s="48">
        <v>4141</v>
      </c>
      <c r="D7" s="48">
        <v>3850</v>
      </c>
      <c r="E7" s="49">
        <v>3996</v>
      </c>
    </row>
    <row r="8" spans="1:5" ht="15.75" thickBot="1" x14ac:dyDescent="0.3">
      <c r="A8" s="35" t="s">
        <v>53</v>
      </c>
      <c r="B8" s="50">
        <v>2720</v>
      </c>
      <c r="C8" s="51">
        <v>2758</v>
      </c>
      <c r="D8" s="51">
        <v>2718</v>
      </c>
      <c r="E8" s="52">
        <v>2822</v>
      </c>
    </row>
    <row r="9" spans="1:5" ht="15.75" thickBot="1" x14ac:dyDescent="0.3">
      <c r="A9" s="35" t="s">
        <v>54</v>
      </c>
      <c r="B9" s="44" t="s">
        <v>7</v>
      </c>
      <c r="C9" s="45" t="s">
        <v>7</v>
      </c>
      <c r="D9" s="45" t="s">
        <v>7</v>
      </c>
      <c r="E9" s="46" t="s">
        <v>7</v>
      </c>
    </row>
    <row r="10" spans="1:5" ht="15.75" thickBot="1" x14ac:dyDescent="0.3">
      <c r="A10" s="35" t="s">
        <v>55</v>
      </c>
      <c r="B10" s="44" t="s">
        <v>7</v>
      </c>
      <c r="C10" s="45" t="s">
        <v>7</v>
      </c>
      <c r="D10" s="45" t="s">
        <v>7</v>
      </c>
      <c r="E10" s="46" t="s">
        <v>7</v>
      </c>
    </row>
    <row r="11" spans="1:5" ht="15.75" thickBot="1" x14ac:dyDescent="0.3">
      <c r="A11" s="35" t="s">
        <v>56</v>
      </c>
      <c r="B11" s="44" t="s">
        <v>7</v>
      </c>
      <c r="C11" s="45" t="s">
        <v>7</v>
      </c>
      <c r="D11" s="45" t="s">
        <v>7</v>
      </c>
      <c r="E11" s="46" t="s">
        <v>7</v>
      </c>
    </row>
    <row r="12" spans="1:5" ht="15.75" thickBot="1" x14ac:dyDescent="0.3">
      <c r="A12" s="35" t="s">
        <v>57</v>
      </c>
      <c r="B12" s="44">
        <v>120</v>
      </c>
      <c r="C12" s="45">
        <v>96</v>
      </c>
      <c r="D12" s="45">
        <v>204</v>
      </c>
      <c r="E12" s="46">
        <v>174</v>
      </c>
    </row>
    <row r="13" spans="1:5" ht="15.75" thickBot="1" x14ac:dyDescent="0.3">
      <c r="A13" s="35" t="s">
        <v>58</v>
      </c>
      <c r="B13" s="44">
        <v>69</v>
      </c>
      <c r="C13" s="45">
        <v>13</v>
      </c>
      <c r="D13" s="45">
        <v>147</v>
      </c>
      <c r="E13" s="46">
        <v>57</v>
      </c>
    </row>
    <row r="14" spans="1:5" ht="16.5" thickTop="1" thickBot="1" x14ac:dyDescent="0.3">
      <c r="A14" s="36" t="s">
        <v>59</v>
      </c>
      <c r="B14" s="47">
        <v>16815</v>
      </c>
      <c r="C14" s="48">
        <v>18266</v>
      </c>
      <c r="D14" s="48">
        <v>20211</v>
      </c>
      <c r="E14" s="49">
        <v>21824</v>
      </c>
    </row>
    <row r="15" spans="1:5" ht="16.5" thickTop="1" thickBot="1" x14ac:dyDescent="0.3">
      <c r="A15" s="36" t="s">
        <v>60</v>
      </c>
      <c r="B15" s="47">
        <v>1323</v>
      </c>
      <c r="C15" s="48">
        <v>1274</v>
      </c>
      <c r="D15" s="53">
        <v>781</v>
      </c>
      <c r="E15" s="54">
        <v>943</v>
      </c>
    </row>
    <row r="16" spans="1:5" ht="15.75" thickBot="1" x14ac:dyDescent="0.3">
      <c r="A16" s="35" t="s">
        <v>61</v>
      </c>
      <c r="B16" s="44" t="s">
        <v>7</v>
      </c>
      <c r="C16" s="45" t="s">
        <v>7</v>
      </c>
      <c r="D16" s="45" t="s">
        <v>7</v>
      </c>
      <c r="E16" s="46" t="s">
        <v>7</v>
      </c>
    </row>
    <row r="17" spans="1:5" ht="15.75" thickBot="1" x14ac:dyDescent="0.3">
      <c r="A17" s="35" t="s">
        <v>62</v>
      </c>
      <c r="B17" s="44">
        <v>3</v>
      </c>
      <c r="C17" s="45">
        <v>8</v>
      </c>
      <c r="D17" s="45">
        <v>25</v>
      </c>
      <c r="E17" s="46">
        <v>16</v>
      </c>
    </row>
    <row r="18" spans="1:5" ht="15.75" thickBot="1" x14ac:dyDescent="0.3">
      <c r="A18" s="35" t="s">
        <v>63</v>
      </c>
      <c r="B18" s="44" t="s">
        <v>7</v>
      </c>
      <c r="C18" s="45" t="s">
        <v>7</v>
      </c>
      <c r="D18" s="45" t="s">
        <v>7</v>
      </c>
      <c r="E18" s="46" t="s">
        <v>7</v>
      </c>
    </row>
    <row r="19" spans="1:5" ht="16.5" thickTop="1" thickBot="1" x14ac:dyDescent="0.3">
      <c r="A19" s="36" t="s">
        <v>64</v>
      </c>
      <c r="B19" s="55">
        <v>687</v>
      </c>
      <c r="C19" s="53">
        <v>813</v>
      </c>
      <c r="D19" s="53">
        <v>440</v>
      </c>
      <c r="E19" s="54">
        <v>618</v>
      </c>
    </row>
    <row r="20" spans="1:5" ht="16.5" thickTop="1" thickBot="1" x14ac:dyDescent="0.3">
      <c r="A20" s="36" t="s">
        <v>65</v>
      </c>
      <c r="B20" s="47">
        <v>2521</v>
      </c>
      <c r="C20" s="53">
        <v>675</v>
      </c>
      <c r="D20" s="53">
        <v>237</v>
      </c>
      <c r="E20" s="54">
        <v>417</v>
      </c>
    </row>
    <row r="21" spans="1:5" ht="15.75" thickBot="1" x14ac:dyDescent="0.3">
      <c r="A21" s="35" t="s">
        <v>34</v>
      </c>
      <c r="B21" s="56">
        <v>-69</v>
      </c>
      <c r="C21" s="57">
        <v>-46</v>
      </c>
      <c r="D21" s="57">
        <v>-25</v>
      </c>
      <c r="E21" s="58">
        <v>-74</v>
      </c>
    </row>
    <row r="22" spans="1:5" ht="15.75" thickBot="1" x14ac:dyDescent="0.3">
      <c r="A22" s="35" t="s">
        <v>66</v>
      </c>
      <c r="B22" s="44" t="s">
        <v>7</v>
      </c>
      <c r="C22" s="45" t="s">
        <v>7</v>
      </c>
      <c r="D22" s="45" t="s">
        <v>7</v>
      </c>
      <c r="E22" s="46" t="s">
        <v>7</v>
      </c>
    </row>
    <row r="23" spans="1:5" ht="16.5" thickTop="1" thickBot="1" x14ac:dyDescent="0.3">
      <c r="A23" s="36" t="s">
        <v>67</v>
      </c>
      <c r="B23" s="47">
        <v>2452</v>
      </c>
      <c r="C23" s="53">
        <v>629</v>
      </c>
      <c r="D23" s="53">
        <v>212</v>
      </c>
      <c r="E23" s="54">
        <v>343</v>
      </c>
    </row>
    <row r="24" spans="1:5" ht="15.75" thickBot="1" x14ac:dyDescent="0.3">
      <c r="A24" s="35" t="s">
        <v>68</v>
      </c>
      <c r="B24" s="44" t="s">
        <v>7</v>
      </c>
      <c r="C24" s="45" t="s">
        <v>7</v>
      </c>
      <c r="D24" s="45" t="s">
        <v>7</v>
      </c>
      <c r="E24" s="46" t="s">
        <v>7</v>
      </c>
    </row>
    <row r="25" spans="1:5" ht="15.75" thickBot="1" x14ac:dyDescent="0.3">
      <c r="A25" s="35" t="s">
        <v>69</v>
      </c>
      <c r="B25" s="44" t="s">
        <v>7</v>
      </c>
      <c r="C25" s="45" t="s">
        <v>7</v>
      </c>
      <c r="D25" s="45" t="s">
        <v>7</v>
      </c>
      <c r="E25" s="46" t="s">
        <v>7</v>
      </c>
    </row>
    <row r="26" spans="1:5" ht="15.75" thickBot="1" x14ac:dyDescent="0.3">
      <c r="A26" s="35" t="s">
        <v>70</v>
      </c>
      <c r="B26" s="44" t="s">
        <v>7</v>
      </c>
      <c r="C26" s="45" t="s">
        <v>7</v>
      </c>
      <c r="D26" s="45" t="s">
        <v>7</v>
      </c>
      <c r="E26" s="46" t="s">
        <v>7</v>
      </c>
    </row>
    <row r="27" spans="1:5" ht="16.5" thickTop="1" thickBot="1" x14ac:dyDescent="0.3">
      <c r="A27" s="36" t="s">
        <v>71</v>
      </c>
      <c r="B27" s="47">
        <v>2452</v>
      </c>
      <c r="C27" s="53">
        <v>629</v>
      </c>
      <c r="D27" s="53">
        <v>212</v>
      </c>
      <c r="E27" s="54">
        <v>343</v>
      </c>
    </row>
    <row r="28" spans="1:5" ht="15.75" thickBot="1" x14ac:dyDescent="0.3">
      <c r="A28" s="35" t="s">
        <v>72</v>
      </c>
      <c r="B28" s="44" t="s">
        <v>7</v>
      </c>
      <c r="C28" s="45" t="s">
        <v>7</v>
      </c>
      <c r="D28" s="45" t="s">
        <v>7</v>
      </c>
      <c r="E28" s="46" t="s">
        <v>7</v>
      </c>
    </row>
    <row r="29" spans="1:5" ht="16.5" thickTop="1" thickBot="1" x14ac:dyDescent="0.3">
      <c r="A29" s="36" t="s">
        <v>73</v>
      </c>
      <c r="B29" s="47">
        <v>2445</v>
      </c>
      <c r="C29" s="53">
        <v>600</v>
      </c>
      <c r="D29" s="53">
        <v>183</v>
      </c>
      <c r="E29" s="54">
        <v>321</v>
      </c>
    </row>
    <row r="30" spans="1:5" ht="16.5" thickTop="1" thickBot="1" x14ac:dyDescent="0.3">
      <c r="A30" s="36" t="s">
        <v>74</v>
      </c>
      <c r="B30" s="47">
        <v>2445</v>
      </c>
      <c r="C30" s="53">
        <v>600</v>
      </c>
      <c r="D30" s="53">
        <v>183</v>
      </c>
      <c r="E30" s="54">
        <v>321</v>
      </c>
    </row>
    <row r="31" spans="1:5" ht="15.75" thickBot="1" x14ac:dyDescent="0.3">
      <c r="A31" s="35" t="s">
        <v>75</v>
      </c>
      <c r="B31" s="44" t="s">
        <v>7</v>
      </c>
      <c r="C31" s="45" t="s">
        <v>7</v>
      </c>
      <c r="D31" s="45" t="s">
        <v>7</v>
      </c>
      <c r="E31" s="46" t="s">
        <v>7</v>
      </c>
    </row>
    <row r="32" spans="1:5" ht="15.75" thickBot="1" x14ac:dyDescent="0.3">
      <c r="A32" s="35" t="s">
        <v>76</v>
      </c>
      <c r="B32" s="44" t="s">
        <v>7</v>
      </c>
      <c r="C32" s="45" t="s">
        <v>7</v>
      </c>
      <c r="D32" s="45" t="s">
        <v>7</v>
      </c>
      <c r="E32" s="46" t="s">
        <v>7</v>
      </c>
    </row>
    <row r="33" spans="1:5" ht="16.5" thickTop="1" thickBot="1" x14ac:dyDescent="0.3">
      <c r="A33" s="36" t="s">
        <v>77</v>
      </c>
      <c r="B33" s="55" t="s">
        <v>7</v>
      </c>
      <c r="C33" s="53" t="s">
        <v>7</v>
      </c>
      <c r="D33" s="53" t="s">
        <v>7</v>
      </c>
      <c r="E33" s="54" t="s">
        <v>7</v>
      </c>
    </row>
    <row r="34" spans="1:5" ht="15.75" thickBot="1" x14ac:dyDescent="0.3">
      <c r="A34" s="35" t="s">
        <v>78</v>
      </c>
      <c r="B34" s="44">
        <v>7</v>
      </c>
      <c r="C34" s="45">
        <v>29</v>
      </c>
      <c r="D34" s="45">
        <v>0</v>
      </c>
      <c r="E34" s="46" t="s">
        <v>7</v>
      </c>
    </row>
    <row r="35" spans="1:5" ht="15.75" thickBot="1" x14ac:dyDescent="0.3">
      <c r="A35" s="35" t="s">
        <v>79</v>
      </c>
      <c r="B35" s="44">
        <v>279</v>
      </c>
      <c r="C35" s="45">
        <v>277</v>
      </c>
      <c r="D35" s="45">
        <v>247</v>
      </c>
      <c r="E35" s="46">
        <v>271</v>
      </c>
    </row>
    <row r="36" spans="1:5" ht="16.5" thickTop="1" thickBot="1" x14ac:dyDescent="0.3">
      <c r="A36" s="36" t="s">
        <v>80</v>
      </c>
      <c r="B36" s="55">
        <v>8.7899999999999991</v>
      </c>
      <c r="C36" s="53">
        <v>2.27</v>
      </c>
      <c r="D36" s="53">
        <v>0.74</v>
      </c>
      <c r="E36" s="54">
        <v>1.18</v>
      </c>
    </row>
    <row r="37" spans="1:5" ht="16.5" thickTop="1" thickBot="1" x14ac:dyDescent="0.3">
      <c r="A37" s="36" t="s">
        <v>81</v>
      </c>
      <c r="B37" s="55" t="s">
        <v>7</v>
      </c>
      <c r="C37" s="53" t="s">
        <v>7</v>
      </c>
      <c r="D37" s="53" t="s">
        <v>7</v>
      </c>
      <c r="E37" s="54" t="s">
        <v>7</v>
      </c>
    </row>
    <row r="38" spans="1:5" ht="15.75" thickBot="1" x14ac:dyDescent="0.3">
      <c r="A38" s="35" t="s">
        <v>82</v>
      </c>
      <c r="B38" s="44">
        <v>0.22</v>
      </c>
      <c r="C38" s="45">
        <v>0.05</v>
      </c>
      <c r="D38" s="45">
        <v>0</v>
      </c>
      <c r="E38" s="46">
        <v>0</v>
      </c>
    </row>
    <row r="39" spans="1:5" ht="15.75" thickBot="1" x14ac:dyDescent="0.3">
      <c r="A39" s="35" t="s">
        <v>83</v>
      </c>
      <c r="B39" s="44" t="s">
        <v>7</v>
      </c>
      <c r="C39" s="45" t="s">
        <v>7</v>
      </c>
      <c r="D39" s="45" t="s">
        <v>7</v>
      </c>
      <c r="E39" s="46" t="s">
        <v>7</v>
      </c>
    </row>
    <row r="40" spans="1:5" ht="15.75" thickBot="1" x14ac:dyDescent="0.3">
      <c r="A40" s="35" t="s">
        <v>84</v>
      </c>
      <c r="B40" s="44" t="s">
        <v>7</v>
      </c>
      <c r="C40" s="45" t="s">
        <v>7</v>
      </c>
      <c r="D40" s="45" t="s">
        <v>7</v>
      </c>
      <c r="E40" s="46" t="s">
        <v>7</v>
      </c>
    </row>
    <row r="41" spans="1:5" ht="15.75" thickBot="1" x14ac:dyDescent="0.3">
      <c r="A41" s="35" t="s">
        <v>85</v>
      </c>
      <c r="B41" s="44" t="s">
        <v>7</v>
      </c>
      <c r="C41" s="45" t="s">
        <v>7</v>
      </c>
      <c r="D41" s="45" t="s">
        <v>7</v>
      </c>
      <c r="E41" s="46" t="s">
        <v>7</v>
      </c>
    </row>
    <row r="42" spans="1:5" ht="15.75" thickBot="1" x14ac:dyDescent="0.3">
      <c r="A42" s="35" t="s">
        <v>86</v>
      </c>
      <c r="B42" s="44" t="s">
        <v>7</v>
      </c>
      <c r="C42" s="45" t="s">
        <v>7</v>
      </c>
      <c r="D42" s="45" t="s">
        <v>7</v>
      </c>
      <c r="E42" s="46" t="s">
        <v>7</v>
      </c>
    </row>
    <row r="43" spans="1:5" ht="15.75" thickBot="1" x14ac:dyDescent="0.3">
      <c r="A43" s="35" t="s">
        <v>87</v>
      </c>
      <c r="B43" s="44" t="s">
        <v>7</v>
      </c>
      <c r="C43" s="45" t="s">
        <v>7</v>
      </c>
      <c r="D43" s="45" t="s">
        <v>7</v>
      </c>
      <c r="E43" s="46" t="s">
        <v>7</v>
      </c>
    </row>
    <row r="44" spans="1:5" ht="15.75" thickBot="1" x14ac:dyDescent="0.3">
      <c r="A44" s="35" t="s">
        <v>88</v>
      </c>
      <c r="B44" s="44" t="s">
        <v>7</v>
      </c>
      <c r="C44" s="45" t="s">
        <v>7</v>
      </c>
      <c r="D44" s="45" t="s">
        <v>7</v>
      </c>
      <c r="E44" s="46" t="s">
        <v>7</v>
      </c>
    </row>
    <row r="45" spans="1:5" ht="15.75" thickBot="1" x14ac:dyDescent="0.3">
      <c r="A45" s="35" t="s">
        <v>89</v>
      </c>
      <c r="B45" s="44" t="s">
        <v>7</v>
      </c>
      <c r="C45" s="45" t="s">
        <v>7</v>
      </c>
      <c r="D45" s="45" t="s">
        <v>7</v>
      </c>
      <c r="E45" s="46" t="s">
        <v>7</v>
      </c>
    </row>
    <row r="46" spans="1:5" ht="15.75" thickBot="1" x14ac:dyDescent="0.3">
      <c r="A46" s="35" t="s">
        <v>90</v>
      </c>
      <c r="B46" s="44" t="s">
        <v>7</v>
      </c>
      <c r="C46" s="45" t="s">
        <v>7</v>
      </c>
      <c r="D46" s="45" t="s">
        <v>7</v>
      </c>
      <c r="E46" s="46" t="s">
        <v>7</v>
      </c>
    </row>
    <row r="47" spans="1:5" ht="15.75" thickBot="1" x14ac:dyDescent="0.3">
      <c r="A47" s="35" t="s">
        <v>91</v>
      </c>
      <c r="B47" s="44" t="s">
        <v>7</v>
      </c>
      <c r="C47" s="45" t="s">
        <v>7</v>
      </c>
      <c r="D47" s="45" t="s">
        <v>7</v>
      </c>
      <c r="E47" s="46" t="s">
        <v>7</v>
      </c>
    </row>
    <row r="48" spans="1:5" ht="15.75" thickBot="1" x14ac:dyDescent="0.3">
      <c r="A48" s="35" t="s">
        <v>92</v>
      </c>
      <c r="B48" s="44" t="s">
        <v>7</v>
      </c>
      <c r="C48" s="45" t="s">
        <v>7</v>
      </c>
      <c r="D48" s="45" t="s">
        <v>7</v>
      </c>
      <c r="E48" s="46" t="s">
        <v>7</v>
      </c>
    </row>
    <row r="49" spans="1:5" ht="15.75" thickBot="1" x14ac:dyDescent="0.3">
      <c r="A49" s="35" t="s">
        <v>93</v>
      </c>
      <c r="B49" s="44" t="s">
        <v>7</v>
      </c>
      <c r="C49" s="45" t="s">
        <v>7</v>
      </c>
      <c r="D49" s="45" t="s">
        <v>7</v>
      </c>
      <c r="E49" s="46" t="s">
        <v>7</v>
      </c>
    </row>
    <row r="50" spans="1:5" ht="15.75" thickBot="1" x14ac:dyDescent="0.3">
      <c r="A50" s="35" t="s">
        <v>94</v>
      </c>
      <c r="B50" s="44" t="s">
        <v>7</v>
      </c>
      <c r="C50" s="45" t="s">
        <v>7</v>
      </c>
      <c r="D50" s="45" t="s">
        <v>7</v>
      </c>
      <c r="E50" s="46" t="s">
        <v>7</v>
      </c>
    </row>
    <row r="51" spans="1:5" ht="15.75" thickBot="1" x14ac:dyDescent="0.3">
      <c r="A51" s="37" t="s">
        <v>95</v>
      </c>
      <c r="B51" s="59">
        <v>9.06</v>
      </c>
      <c r="C51" s="60">
        <v>2.5299999999999998</v>
      </c>
      <c r="D51" s="60">
        <v>1.1299999999999999</v>
      </c>
      <c r="E51" s="61">
        <v>1.58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1" sqref="B11"/>
    </sheetView>
  </sheetViews>
  <sheetFormatPr defaultRowHeight="15" x14ac:dyDescent="0.25"/>
  <cols>
    <col min="1" max="1" width="35.5703125" customWidth="1"/>
    <col min="2" max="2" width="14.28515625" customWidth="1"/>
    <col min="3" max="3" width="12.85546875" customWidth="1"/>
    <col min="4" max="4" width="11.85546875" customWidth="1"/>
    <col min="5" max="5" width="12.85546875" customWidth="1"/>
  </cols>
  <sheetData>
    <row r="1" spans="1:5" ht="15.75" thickBot="1" x14ac:dyDescent="0.3">
      <c r="A1" s="412" t="s">
        <v>121</v>
      </c>
      <c r="B1" s="412"/>
      <c r="C1" s="412"/>
      <c r="D1" s="412"/>
      <c r="E1" s="412"/>
    </row>
    <row r="2" spans="1:5" x14ac:dyDescent="0.25">
      <c r="A2" s="62" t="s">
        <v>0</v>
      </c>
      <c r="B2" s="66" t="s">
        <v>96</v>
      </c>
      <c r="C2" s="67" t="s">
        <v>97</v>
      </c>
      <c r="D2" s="67" t="s">
        <v>98</v>
      </c>
      <c r="E2" s="68" t="s">
        <v>99</v>
      </c>
    </row>
    <row r="3" spans="1:5" ht="15.75" thickBot="1" x14ac:dyDescent="0.3">
      <c r="A3" s="63" t="s">
        <v>102</v>
      </c>
      <c r="B3" s="69">
        <v>2521</v>
      </c>
      <c r="C3" s="70">
        <v>675</v>
      </c>
      <c r="D3" s="70">
        <v>237</v>
      </c>
      <c r="E3" s="71">
        <v>417</v>
      </c>
    </row>
    <row r="4" spans="1:5" ht="15.75" thickBot="1" x14ac:dyDescent="0.3">
      <c r="A4" s="63" t="s">
        <v>103</v>
      </c>
      <c r="B4" s="72">
        <v>732</v>
      </c>
      <c r="C4" s="70">
        <v>722</v>
      </c>
      <c r="D4" s="70">
        <v>687</v>
      </c>
      <c r="E4" s="71">
        <v>715</v>
      </c>
    </row>
    <row r="5" spans="1:5" ht="15.75" thickBot="1" x14ac:dyDescent="0.3">
      <c r="A5" s="63" t="s">
        <v>104</v>
      </c>
      <c r="B5" s="72" t="s">
        <v>7</v>
      </c>
      <c r="C5" s="70" t="s">
        <v>7</v>
      </c>
      <c r="D5" s="70" t="s">
        <v>7</v>
      </c>
      <c r="E5" s="71" t="s">
        <v>7</v>
      </c>
    </row>
    <row r="6" spans="1:5" ht="15.75" thickBot="1" x14ac:dyDescent="0.3">
      <c r="A6" s="63" t="s">
        <v>105</v>
      </c>
      <c r="B6" s="72" t="s">
        <v>7</v>
      </c>
      <c r="C6" s="70" t="s">
        <v>7</v>
      </c>
      <c r="D6" s="70" t="s">
        <v>7</v>
      </c>
      <c r="E6" s="71" t="s">
        <v>7</v>
      </c>
    </row>
    <row r="7" spans="1:5" ht="15.75" thickBot="1" x14ac:dyDescent="0.3">
      <c r="A7" s="63" t="s">
        <v>106</v>
      </c>
      <c r="B7" s="73">
        <v>-3185</v>
      </c>
      <c r="C7" s="74">
        <v>-1034</v>
      </c>
      <c r="D7" s="75">
        <v>-523</v>
      </c>
      <c r="E7" s="76">
        <v>-315</v>
      </c>
    </row>
    <row r="8" spans="1:5" ht="15.75" thickBot="1" x14ac:dyDescent="0.3">
      <c r="A8" s="63" t="s">
        <v>107</v>
      </c>
      <c r="B8" s="72">
        <v>272</v>
      </c>
      <c r="C8" s="70">
        <v>575</v>
      </c>
      <c r="D8" s="70">
        <v>637</v>
      </c>
      <c r="E8" s="76">
        <v>-44</v>
      </c>
    </row>
    <row r="9" spans="1:5" ht="16.5" thickTop="1" thickBot="1" x14ac:dyDescent="0.3">
      <c r="A9" s="64" t="s">
        <v>108</v>
      </c>
      <c r="B9" s="77">
        <v>340</v>
      </c>
      <c r="C9" s="78">
        <v>938</v>
      </c>
      <c r="D9" s="79">
        <v>1038</v>
      </c>
      <c r="E9" s="80">
        <v>773</v>
      </c>
    </row>
    <row r="10" spans="1:5" ht="15.75" thickBot="1" x14ac:dyDescent="0.3">
      <c r="A10" s="63" t="s">
        <v>109</v>
      </c>
      <c r="B10" s="81">
        <v>-923</v>
      </c>
      <c r="C10" s="74">
        <v>-1168</v>
      </c>
      <c r="D10" s="74">
        <v>-1127</v>
      </c>
      <c r="E10" s="82">
        <v>-1043</v>
      </c>
    </row>
    <row r="11" spans="1:5" ht="15.75" thickBot="1" x14ac:dyDescent="0.3">
      <c r="A11" s="63" t="s">
        <v>110</v>
      </c>
      <c r="B11" s="72">
        <v>72</v>
      </c>
      <c r="C11" s="70">
        <v>32</v>
      </c>
      <c r="D11" s="70">
        <v>4</v>
      </c>
      <c r="E11" s="71">
        <v>141</v>
      </c>
    </row>
    <row r="12" spans="1:5" ht="16.5" thickTop="1" thickBot="1" x14ac:dyDescent="0.3">
      <c r="A12" s="64" t="s">
        <v>111</v>
      </c>
      <c r="B12" s="83">
        <v>-851</v>
      </c>
      <c r="C12" s="84">
        <v>-1136</v>
      </c>
      <c r="D12" s="84">
        <v>-1123</v>
      </c>
      <c r="E12" s="85">
        <v>-902</v>
      </c>
    </row>
    <row r="13" spans="1:5" ht="15.75" thickBot="1" x14ac:dyDescent="0.3">
      <c r="A13" s="63" t="s">
        <v>112</v>
      </c>
      <c r="B13" s="81">
        <v>-50</v>
      </c>
      <c r="C13" s="75">
        <v>-42</v>
      </c>
      <c r="D13" s="75">
        <v>-135</v>
      </c>
      <c r="E13" s="76">
        <v>-45</v>
      </c>
    </row>
    <row r="14" spans="1:5" ht="15.75" thickBot="1" x14ac:dyDescent="0.3">
      <c r="A14" s="63" t="s">
        <v>113</v>
      </c>
      <c r="B14" s="81">
        <v>-75</v>
      </c>
      <c r="C14" s="75">
        <v>-41</v>
      </c>
      <c r="D14" s="75">
        <v>-29</v>
      </c>
      <c r="E14" s="76">
        <v>-15</v>
      </c>
    </row>
    <row r="15" spans="1:5" ht="15.75" thickBot="1" x14ac:dyDescent="0.3">
      <c r="A15" s="63" t="s">
        <v>114</v>
      </c>
      <c r="B15" s="81">
        <v>-195</v>
      </c>
      <c r="C15" s="70">
        <v>22</v>
      </c>
      <c r="D15" s="70">
        <v>3</v>
      </c>
      <c r="E15" s="71">
        <v>492</v>
      </c>
    </row>
    <row r="16" spans="1:5" ht="15.75" thickBot="1" x14ac:dyDescent="0.3">
      <c r="A16" s="63" t="s">
        <v>115</v>
      </c>
      <c r="B16" s="72">
        <v>309</v>
      </c>
      <c r="C16" s="86">
        <v>1143</v>
      </c>
      <c r="D16" s="75">
        <v>-265</v>
      </c>
      <c r="E16" s="71">
        <v>562</v>
      </c>
    </row>
    <row r="17" spans="1:5" ht="16.5" thickTop="1" thickBot="1" x14ac:dyDescent="0.3">
      <c r="A17" s="64" t="s">
        <v>116</v>
      </c>
      <c r="B17" s="83">
        <v>-11</v>
      </c>
      <c r="C17" s="79">
        <v>1082</v>
      </c>
      <c r="D17" s="87">
        <v>-426</v>
      </c>
      <c r="E17" s="80">
        <v>994</v>
      </c>
    </row>
    <row r="18" spans="1:5" ht="15.75" thickBot="1" x14ac:dyDescent="0.3">
      <c r="A18" s="63" t="s">
        <v>117</v>
      </c>
      <c r="B18" s="81">
        <v>-313</v>
      </c>
      <c r="C18" s="75">
        <v>-169</v>
      </c>
      <c r="D18" s="70">
        <v>20</v>
      </c>
      <c r="E18" s="76">
        <v>-98</v>
      </c>
    </row>
    <row r="19" spans="1:5" ht="16.5" thickTop="1" thickBot="1" x14ac:dyDescent="0.3">
      <c r="A19" s="64" t="s">
        <v>118</v>
      </c>
      <c r="B19" s="83">
        <v>-835</v>
      </c>
      <c r="C19" s="78">
        <v>715</v>
      </c>
      <c r="D19" s="87">
        <v>-491</v>
      </c>
      <c r="E19" s="80">
        <v>767</v>
      </c>
    </row>
    <row r="20" spans="1:5" ht="15.75" thickBot="1" x14ac:dyDescent="0.3">
      <c r="A20" s="63" t="s">
        <v>119</v>
      </c>
      <c r="B20" s="72">
        <v>419</v>
      </c>
      <c r="C20" s="70">
        <v>353</v>
      </c>
      <c r="D20" s="70">
        <v>336</v>
      </c>
      <c r="E20" s="71">
        <v>309</v>
      </c>
    </row>
    <row r="21" spans="1:5" ht="15.75" thickBot="1" x14ac:dyDescent="0.3">
      <c r="A21" s="65" t="s">
        <v>120</v>
      </c>
      <c r="B21" s="88">
        <v>127</v>
      </c>
      <c r="C21" s="89">
        <v>186</v>
      </c>
      <c r="D21" s="89">
        <v>204</v>
      </c>
      <c r="E21" s="90">
        <v>212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8" sqref="H8"/>
    </sheetView>
  </sheetViews>
  <sheetFormatPr defaultRowHeight="15" x14ac:dyDescent="0.25"/>
  <cols>
    <col min="1" max="1" width="37.28515625" customWidth="1"/>
    <col min="2" max="2" width="15.42578125" customWidth="1"/>
    <col min="3" max="3" width="14.85546875" customWidth="1"/>
    <col min="4" max="4" width="12.5703125" customWidth="1"/>
    <col min="5" max="5" width="13.5703125" customWidth="1"/>
  </cols>
  <sheetData>
    <row r="1" spans="1:5" ht="16.5" thickBot="1" x14ac:dyDescent="0.3">
      <c r="A1" s="413" t="s">
        <v>128</v>
      </c>
      <c r="B1" s="413"/>
      <c r="C1" s="413"/>
      <c r="D1" s="413"/>
      <c r="E1" s="413"/>
    </row>
    <row r="2" spans="1:5" x14ac:dyDescent="0.25">
      <c r="A2" s="91" t="s">
        <v>123</v>
      </c>
      <c r="B2" s="99" t="s">
        <v>124</v>
      </c>
      <c r="C2" s="99" t="s">
        <v>125</v>
      </c>
      <c r="D2" s="99" t="s">
        <v>126</v>
      </c>
      <c r="E2" s="99" t="s">
        <v>127</v>
      </c>
    </row>
    <row r="3" spans="1:5" ht="15.75" thickBot="1" x14ac:dyDescent="0.3">
      <c r="A3" s="92" t="s">
        <v>129</v>
      </c>
      <c r="B3" s="100">
        <v>27.61</v>
      </c>
      <c r="C3" s="100">
        <v>627.9</v>
      </c>
      <c r="D3" s="100">
        <v>449.36</v>
      </c>
      <c r="E3" s="100">
        <v>442.66</v>
      </c>
    </row>
    <row r="4" spans="1:5" ht="15.75" thickBot="1" x14ac:dyDescent="0.3">
      <c r="A4" s="92" t="s">
        <v>6</v>
      </c>
      <c r="B4" s="100" t="s">
        <v>7</v>
      </c>
      <c r="C4" s="100" t="s">
        <v>7</v>
      </c>
      <c r="D4" s="100" t="s">
        <v>7</v>
      </c>
      <c r="E4" s="100" t="s">
        <v>7</v>
      </c>
    </row>
    <row r="5" spans="1:5" ht="15.75" thickBot="1" x14ac:dyDescent="0.3">
      <c r="A5" s="92" t="s">
        <v>8</v>
      </c>
      <c r="B5" s="100">
        <v>27.61</v>
      </c>
      <c r="C5" s="100">
        <v>627.9</v>
      </c>
      <c r="D5" s="100">
        <v>449.36</v>
      </c>
      <c r="E5" s="100">
        <v>442.66</v>
      </c>
    </row>
    <row r="6" spans="1:5" ht="15.75" thickBot="1" x14ac:dyDescent="0.3">
      <c r="A6" s="92" t="s">
        <v>9</v>
      </c>
      <c r="B6" s="100">
        <v>137.69</v>
      </c>
      <c r="C6" s="100">
        <v>79.92</v>
      </c>
      <c r="D6" s="100">
        <v>91.96</v>
      </c>
      <c r="E6" s="100">
        <v>86.43</v>
      </c>
    </row>
    <row r="7" spans="1:5" ht="15.75" thickBot="1" x14ac:dyDescent="0.3">
      <c r="A7" s="92" t="s">
        <v>10</v>
      </c>
      <c r="B7" s="100" t="s">
        <v>7</v>
      </c>
      <c r="C7" s="100" t="s">
        <v>7</v>
      </c>
      <c r="D7" s="100" t="s">
        <v>7</v>
      </c>
      <c r="E7" s="100" t="s">
        <v>7</v>
      </c>
    </row>
    <row r="8" spans="1:5" ht="15.75" thickBot="1" x14ac:dyDescent="0.3">
      <c r="A8" s="92" t="s">
        <v>11</v>
      </c>
      <c r="B8" s="100">
        <v>137.69</v>
      </c>
      <c r="C8" s="100">
        <v>79.92</v>
      </c>
      <c r="D8" s="100">
        <v>91.96</v>
      </c>
      <c r="E8" s="100">
        <v>86.43</v>
      </c>
    </row>
    <row r="9" spans="1:5" ht="15.75" thickBot="1" x14ac:dyDescent="0.3">
      <c r="A9" s="92" t="s">
        <v>12</v>
      </c>
      <c r="B9" s="101">
        <v>2086.87</v>
      </c>
      <c r="C9" s="101">
        <v>1641.42</v>
      </c>
      <c r="D9" s="101">
        <v>1517.81</v>
      </c>
      <c r="E9" s="101">
        <v>1092.5899999999999</v>
      </c>
    </row>
    <row r="10" spans="1:5" ht="15.75" thickBot="1" x14ac:dyDescent="0.3">
      <c r="A10" s="92" t="s">
        <v>13</v>
      </c>
      <c r="B10" s="100" t="s">
        <v>7</v>
      </c>
      <c r="C10" s="100" t="s">
        <v>7</v>
      </c>
      <c r="D10" s="100" t="s">
        <v>7</v>
      </c>
      <c r="E10" s="100" t="s">
        <v>7</v>
      </c>
    </row>
    <row r="11" spans="1:5" ht="15.75" thickBot="1" x14ac:dyDescent="0.3">
      <c r="A11" s="92" t="s">
        <v>14</v>
      </c>
      <c r="B11" s="100">
        <v>346.87</v>
      </c>
      <c r="C11" s="100">
        <v>293.98</v>
      </c>
      <c r="D11" s="100">
        <v>250.99</v>
      </c>
      <c r="E11" s="100">
        <v>231.76</v>
      </c>
    </row>
    <row r="12" spans="1:5" ht="16.5" thickTop="1" thickBot="1" x14ac:dyDescent="0.3">
      <c r="A12" s="95" t="s">
        <v>15</v>
      </c>
      <c r="B12" s="102">
        <v>2599.04</v>
      </c>
      <c r="C12" s="102">
        <v>2643.22</v>
      </c>
      <c r="D12" s="102">
        <v>2310.13</v>
      </c>
      <c r="E12" s="102">
        <v>1853.45</v>
      </c>
    </row>
    <row r="13" spans="1:5" ht="15.75" thickBot="1" x14ac:dyDescent="0.3">
      <c r="A13" s="92" t="s">
        <v>16</v>
      </c>
      <c r="B13" s="101">
        <v>2685.24</v>
      </c>
      <c r="C13" s="101">
        <v>2383.5300000000002</v>
      </c>
      <c r="D13" s="101">
        <v>2077.9499999999998</v>
      </c>
      <c r="E13" s="101">
        <v>1855.36</v>
      </c>
    </row>
    <row r="14" spans="1:5" ht="15.75" thickBot="1" x14ac:dyDescent="0.3">
      <c r="A14" s="92" t="s">
        <v>17</v>
      </c>
      <c r="B14" s="103">
        <v>-822.71</v>
      </c>
      <c r="C14" s="103">
        <v>-730.56</v>
      </c>
      <c r="D14" s="103">
        <v>-648.98</v>
      </c>
      <c r="E14" s="103">
        <v>-576.64</v>
      </c>
    </row>
    <row r="15" spans="1:5" ht="15.75" thickBot="1" x14ac:dyDescent="0.3">
      <c r="A15" s="92" t="s">
        <v>18</v>
      </c>
      <c r="B15" s="100" t="s">
        <v>7</v>
      </c>
      <c r="C15" s="100" t="s">
        <v>7</v>
      </c>
      <c r="D15" s="100" t="s">
        <v>7</v>
      </c>
      <c r="E15" s="100" t="s">
        <v>7</v>
      </c>
    </row>
    <row r="16" spans="1:5" ht="15.75" thickBot="1" x14ac:dyDescent="0.3">
      <c r="A16" s="92" t="s">
        <v>19</v>
      </c>
      <c r="B16" s="100" t="s">
        <v>7</v>
      </c>
      <c r="C16" s="100" t="s">
        <v>7</v>
      </c>
      <c r="D16" s="100" t="s">
        <v>7</v>
      </c>
      <c r="E16" s="100" t="s">
        <v>7</v>
      </c>
    </row>
    <row r="17" spans="1:5" ht="15.75" thickBot="1" x14ac:dyDescent="0.3">
      <c r="A17" s="92" t="s">
        <v>20</v>
      </c>
      <c r="B17" s="100" t="s">
        <v>7</v>
      </c>
      <c r="C17" s="100" t="s">
        <v>7</v>
      </c>
      <c r="D17" s="100" t="s">
        <v>7</v>
      </c>
      <c r="E17" s="100" t="s">
        <v>7</v>
      </c>
    </row>
    <row r="18" spans="1:5" ht="15.75" thickBot="1" x14ac:dyDescent="0.3">
      <c r="A18" s="92" t="s">
        <v>21</v>
      </c>
      <c r="B18" s="100">
        <v>301.12</v>
      </c>
      <c r="C18" s="100">
        <v>263.11</v>
      </c>
      <c r="D18" s="100">
        <v>253.58</v>
      </c>
      <c r="E18" s="100">
        <v>239.53</v>
      </c>
    </row>
    <row r="19" spans="1:5" ht="16.5" thickTop="1" thickBot="1" x14ac:dyDescent="0.3">
      <c r="A19" s="95" t="s">
        <v>22</v>
      </c>
      <c r="B19" s="102">
        <v>13198.2</v>
      </c>
      <c r="C19" s="102">
        <v>11707.16</v>
      </c>
      <c r="D19" s="102">
        <v>9888.6</v>
      </c>
      <c r="E19" s="102">
        <v>8331.5400000000009</v>
      </c>
    </row>
    <row r="20" spans="1:5" ht="15.75" thickBot="1" x14ac:dyDescent="0.3">
      <c r="A20" s="92" t="s">
        <v>23</v>
      </c>
      <c r="B20" s="100">
        <v>453.75</v>
      </c>
      <c r="C20" s="100">
        <v>426.14</v>
      </c>
      <c r="D20" s="100">
        <v>336.2</v>
      </c>
      <c r="E20" s="100">
        <v>324.83</v>
      </c>
    </row>
    <row r="21" spans="1:5" ht="15.75" thickBot="1" x14ac:dyDescent="0.3">
      <c r="A21" s="92" t="s">
        <v>24</v>
      </c>
      <c r="B21" s="100">
        <v>250.31</v>
      </c>
      <c r="C21" s="100">
        <v>202.59</v>
      </c>
      <c r="D21" s="100">
        <v>147.82</v>
      </c>
      <c r="E21" s="100">
        <v>128.97</v>
      </c>
    </row>
    <row r="22" spans="1:5" ht="15.75" thickBot="1" x14ac:dyDescent="0.3">
      <c r="A22" s="92" t="s">
        <v>25</v>
      </c>
      <c r="B22" s="100">
        <v>0.79</v>
      </c>
      <c r="C22" s="100">
        <v>0.57999999999999996</v>
      </c>
      <c r="D22" s="100">
        <v>0.35</v>
      </c>
      <c r="E22" s="100">
        <v>0.94</v>
      </c>
    </row>
    <row r="23" spans="1:5" ht="15.75" thickBot="1" x14ac:dyDescent="0.3">
      <c r="A23" s="92" t="s">
        <v>26</v>
      </c>
      <c r="B23" s="100">
        <v>289.72000000000003</v>
      </c>
      <c r="C23" s="100">
        <v>242.4</v>
      </c>
      <c r="D23" s="100">
        <v>199.05</v>
      </c>
      <c r="E23" s="100">
        <v>188.44</v>
      </c>
    </row>
    <row r="24" spans="1:5" ht="15.75" thickBot="1" x14ac:dyDescent="0.3">
      <c r="A24" s="92" t="s">
        <v>27</v>
      </c>
      <c r="B24" s="100">
        <v>2.62</v>
      </c>
      <c r="C24" s="100">
        <v>3.79</v>
      </c>
      <c r="D24" s="100">
        <v>0.74</v>
      </c>
      <c r="E24" s="100">
        <v>3.12</v>
      </c>
    </row>
    <row r="25" spans="1:5" ht="16.5" thickTop="1" thickBot="1" x14ac:dyDescent="0.3">
      <c r="A25" s="95" t="s">
        <v>28</v>
      </c>
      <c r="B25" s="104">
        <v>997.17</v>
      </c>
      <c r="C25" s="104">
        <v>875.5</v>
      </c>
      <c r="D25" s="104">
        <v>684.17</v>
      </c>
      <c r="E25" s="104">
        <v>646.30999999999995</v>
      </c>
    </row>
    <row r="26" spans="1:5" ht="15.75" thickBot="1" x14ac:dyDescent="0.3">
      <c r="A26" s="92" t="s">
        <v>29</v>
      </c>
      <c r="B26" s="101">
        <v>8512.4699999999993</v>
      </c>
      <c r="C26" s="101">
        <v>7024.51</v>
      </c>
      <c r="D26" s="101">
        <v>5672.18</v>
      </c>
      <c r="E26" s="101">
        <v>4509.75</v>
      </c>
    </row>
    <row r="27" spans="1:5" ht="15.75" thickBot="1" x14ac:dyDescent="0.3">
      <c r="A27" s="92" t="s">
        <v>30</v>
      </c>
      <c r="B27" s="100">
        <v>306.27999999999997</v>
      </c>
      <c r="C27" s="100">
        <v>315.93</v>
      </c>
      <c r="D27" s="100">
        <v>337.45</v>
      </c>
      <c r="E27" s="100">
        <v>353.57</v>
      </c>
    </row>
    <row r="28" spans="1:5" ht="16.5" thickTop="1" thickBot="1" x14ac:dyDescent="0.3">
      <c r="A28" s="95" t="s">
        <v>31</v>
      </c>
      <c r="B28" s="102">
        <v>8818.75</v>
      </c>
      <c r="C28" s="102">
        <v>7340.43</v>
      </c>
      <c r="D28" s="102">
        <v>6009.63</v>
      </c>
      <c r="E28" s="102">
        <v>4863.32</v>
      </c>
    </row>
    <row r="29" spans="1:5" ht="16.5" thickTop="1" thickBot="1" x14ac:dyDescent="0.3">
      <c r="A29" s="95" t="s">
        <v>32</v>
      </c>
      <c r="B29" s="102">
        <v>9109.25</v>
      </c>
      <c r="C29" s="102">
        <v>7583.41</v>
      </c>
      <c r="D29" s="102">
        <v>6209.04</v>
      </c>
      <c r="E29" s="102">
        <v>5052.71</v>
      </c>
    </row>
    <row r="30" spans="1:5" ht="15.75" thickBot="1" x14ac:dyDescent="0.3">
      <c r="A30" s="92" t="s">
        <v>33</v>
      </c>
      <c r="B30" s="100" t="s">
        <v>7</v>
      </c>
      <c r="C30" s="100" t="s">
        <v>7</v>
      </c>
      <c r="D30" s="100" t="s">
        <v>7</v>
      </c>
      <c r="E30" s="100" t="s">
        <v>7</v>
      </c>
    </row>
    <row r="31" spans="1:5" ht="15.75" thickBot="1" x14ac:dyDescent="0.3">
      <c r="A31" s="92" t="s">
        <v>34</v>
      </c>
      <c r="B31" s="100" t="s">
        <v>7</v>
      </c>
      <c r="C31" s="100" t="s">
        <v>7</v>
      </c>
      <c r="D31" s="100" t="s">
        <v>7</v>
      </c>
      <c r="E31" s="100" t="s">
        <v>7</v>
      </c>
    </row>
    <row r="32" spans="1:5" ht="15.75" thickBot="1" x14ac:dyDescent="0.3">
      <c r="A32" s="92" t="s">
        <v>35</v>
      </c>
      <c r="B32" s="100">
        <v>225.49</v>
      </c>
      <c r="C32" s="100">
        <v>174.23</v>
      </c>
      <c r="D32" s="100">
        <v>175.63</v>
      </c>
      <c r="E32" s="100">
        <v>148.80000000000001</v>
      </c>
    </row>
    <row r="33" spans="1:5" ht="16.5" thickTop="1" thickBot="1" x14ac:dyDescent="0.3">
      <c r="A33" s="95" t="s">
        <v>36</v>
      </c>
      <c r="B33" s="102">
        <v>10041.42</v>
      </c>
      <c r="C33" s="102">
        <v>8390.16</v>
      </c>
      <c r="D33" s="102">
        <v>6869.44</v>
      </c>
      <c r="E33" s="102">
        <v>5658.43</v>
      </c>
    </row>
    <row r="34" spans="1:5" ht="15.75" thickBot="1" x14ac:dyDescent="0.3">
      <c r="A34" s="92" t="s">
        <v>37</v>
      </c>
      <c r="B34" s="100" t="s">
        <v>7</v>
      </c>
      <c r="C34" s="100" t="s">
        <v>7</v>
      </c>
      <c r="D34" s="100" t="s">
        <v>7</v>
      </c>
      <c r="E34" s="100" t="s">
        <v>7</v>
      </c>
    </row>
    <row r="35" spans="1:5" ht="15.75" thickBot="1" x14ac:dyDescent="0.3">
      <c r="A35" s="92" t="s">
        <v>38</v>
      </c>
      <c r="B35" s="100" t="s">
        <v>7</v>
      </c>
      <c r="C35" s="100" t="s">
        <v>7</v>
      </c>
      <c r="D35" s="100" t="s">
        <v>7</v>
      </c>
      <c r="E35" s="100" t="s">
        <v>7</v>
      </c>
    </row>
    <row r="36" spans="1:5" ht="15.75" thickBot="1" x14ac:dyDescent="0.3">
      <c r="A36" s="92" t="s">
        <v>39</v>
      </c>
      <c r="B36" s="100">
        <v>104.44</v>
      </c>
      <c r="C36" s="100">
        <v>110.84</v>
      </c>
      <c r="D36" s="100">
        <v>112.95</v>
      </c>
      <c r="E36" s="100">
        <v>113.56</v>
      </c>
    </row>
    <row r="37" spans="1:5" ht="15.75" thickBot="1" x14ac:dyDescent="0.3">
      <c r="A37" s="92" t="s">
        <v>40</v>
      </c>
      <c r="B37" s="101">
        <v>1123.52</v>
      </c>
      <c r="C37" s="101">
        <v>1038.21</v>
      </c>
      <c r="D37" s="100">
        <v>972.25</v>
      </c>
      <c r="E37" s="100">
        <v>877.49</v>
      </c>
    </row>
    <row r="38" spans="1:5" ht="15.75" thickBot="1" x14ac:dyDescent="0.3">
      <c r="A38" s="92" t="s">
        <v>41</v>
      </c>
      <c r="B38" s="101">
        <v>1994.22</v>
      </c>
      <c r="C38" s="101">
        <v>2214.2199999999998</v>
      </c>
      <c r="D38" s="101">
        <v>1993.77</v>
      </c>
      <c r="E38" s="101">
        <v>1744.52</v>
      </c>
    </row>
    <row r="39" spans="1:5" ht="15.75" thickBot="1" x14ac:dyDescent="0.3">
      <c r="A39" s="92" t="s">
        <v>42</v>
      </c>
      <c r="B39" s="100" t="s">
        <v>7</v>
      </c>
      <c r="C39" s="100" t="s">
        <v>7</v>
      </c>
      <c r="D39" s="100" t="s">
        <v>7</v>
      </c>
      <c r="E39" s="100" t="s">
        <v>7</v>
      </c>
    </row>
    <row r="40" spans="1:5" ht="15.75" thickBot="1" x14ac:dyDescent="0.3">
      <c r="A40" s="92" t="s">
        <v>43</v>
      </c>
      <c r="B40" s="103">
        <v>-65.39</v>
      </c>
      <c r="C40" s="103">
        <v>-46.27</v>
      </c>
      <c r="D40" s="103">
        <v>-59.81</v>
      </c>
      <c r="E40" s="103">
        <v>-62.46</v>
      </c>
    </row>
    <row r="41" spans="1:5" ht="16.5" thickTop="1" thickBot="1" x14ac:dyDescent="0.3">
      <c r="A41" s="95" t="s">
        <v>44</v>
      </c>
      <c r="B41" s="102">
        <v>3156.78</v>
      </c>
      <c r="C41" s="102">
        <v>3317</v>
      </c>
      <c r="D41" s="102">
        <v>3019.17</v>
      </c>
      <c r="E41" s="102">
        <v>2673.11</v>
      </c>
    </row>
    <row r="42" spans="1:5" ht="16.5" thickTop="1" thickBot="1" x14ac:dyDescent="0.3">
      <c r="A42" s="95" t="s">
        <v>45</v>
      </c>
      <c r="B42" s="102">
        <v>13198.2</v>
      </c>
      <c r="C42" s="102">
        <v>11707.16</v>
      </c>
      <c r="D42" s="102">
        <v>9888.6</v>
      </c>
      <c r="E42" s="102">
        <v>8331.5400000000009</v>
      </c>
    </row>
    <row r="43" spans="1:5" ht="15.75" thickBot="1" x14ac:dyDescent="0.3">
      <c r="A43" s="92" t="s">
        <v>46</v>
      </c>
      <c r="B43" s="100" t="s">
        <v>7</v>
      </c>
      <c r="C43" s="100" t="s">
        <v>7</v>
      </c>
      <c r="D43" s="100" t="s">
        <v>7</v>
      </c>
      <c r="E43" s="100" t="s">
        <v>7</v>
      </c>
    </row>
    <row r="44" spans="1:5" ht="16.5" thickTop="1" thickBot="1" x14ac:dyDescent="0.3">
      <c r="A44" s="95" t="s">
        <v>47</v>
      </c>
      <c r="B44" s="104">
        <v>208.87</v>
      </c>
      <c r="C44" s="104">
        <v>221.69</v>
      </c>
      <c r="D44" s="104">
        <v>225.91</v>
      </c>
      <c r="E44" s="104">
        <v>227.12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G6" sqref="G6"/>
    </sheetView>
  </sheetViews>
  <sheetFormatPr defaultRowHeight="15" x14ac:dyDescent="0.25"/>
  <cols>
    <col min="1" max="1" width="40.7109375" customWidth="1"/>
    <col min="2" max="3" width="17.28515625" customWidth="1"/>
    <col min="4" max="4" width="16.7109375" customWidth="1"/>
    <col min="5" max="5" width="14.42578125" customWidth="1"/>
  </cols>
  <sheetData>
    <row r="1" spans="1:5" ht="16.5" thickBot="1" x14ac:dyDescent="0.3">
      <c r="A1" s="410" t="s">
        <v>134</v>
      </c>
      <c r="B1" s="410"/>
      <c r="C1" s="410"/>
      <c r="D1" s="410"/>
      <c r="E1" s="410"/>
    </row>
    <row r="2" spans="1:5" x14ac:dyDescent="0.25">
      <c r="A2" s="109" t="s">
        <v>0</v>
      </c>
      <c r="B2" s="113" t="s">
        <v>130</v>
      </c>
      <c r="C2" s="114" t="s">
        <v>131</v>
      </c>
      <c r="D2" s="114" t="s">
        <v>132</v>
      </c>
      <c r="E2" s="115" t="s">
        <v>133</v>
      </c>
    </row>
    <row r="3" spans="1:5" ht="15.75" thickBot="1" x14ac:dyDescent="0.3">
      <c r="A3" s="110" t="s">
        <v>100</v>
      </c>
      <c r="B3" s="116">
        <v>14268.72</v>
      </c>
      <c r="C3" s="94">
        <v>12574.3</v>
      </c>
      <c r="D3" s="94">
        <v>10962.82</v>
      </c>
      <c r="E3" s="117">
        <v>10003.6</v>
      </c>
    </row>
    <row r="4" spans="1:5" ht="15.75" thickBot="1" x14ac:dyDescent="0.3">
      <c r="A4" s="110" t="s">
        <v>49</v>
      </c>
      <c r="B4" s="118" t="s">
        <v>7</v>
      </c>
      <c r="C4" s="93" t="s">
        <v>7</v>
      </c>
      <c r="D4" s="93" t="s">
        <v>7</v>
      </c>
      <c r="E4" s="119" t="s">
        <v>7</v>
      </c>
    </row>
    <row r="5" spans="1:5" ht="16.5" thickTop="1" thickBot="1" x14ac:dyDescent="0.3">
      <c r="A5" s="111" t="s">
        <v>50</v>
      </c>
      <c r="B5" s="120">
        <v>14268.72</v>
      </c>
      <c r="C5" s="96">
        <v>12574.3</v>
      </c>
      <c r="D5" s="96">
        <v>10962.82</v>
      </c>
      <c r="E5" s="121">
        <v>10003.6</v>
      </c>
    </row>
    <row r="6" spans="1:5" ht="15.75" thickBot="1" x14ac:dyDescent="0.3">
      <c r="A6" s="110" t="s">
        <v>51</v>
      </c>
      <c r="B6" s="116">
        <v>12381.19</v>
      </c>
      <c r="C6" s="94">
        <v>10925.6</v>
      </c>
      <c r="D6" s="94">
        <v>9498.4599999999991</v>
      </c>
      <c r="E6" s="117">
        <v>8624.84</v>
      </c>
    </row>
    <row r="7" spans="1:5" ht="16.5" thickTop="1" thickBot="1" x14ac:dyDescent="0.3">
      <c r="A7" s="111" t="s">
        <v>52</v>
      </c>
      <c r="B7" s="120">
        <v>1887.53</v>
      </c>
      <c r="C7" s="96">
        <v>1648.7</v>
      </c>
      <c r="D7" s="96">
        <v>1464.36</v>
      </c>
      <c r="E7" s="121">
        <v>1378.76</v>
      </c>
    </row>
    <row r="8" spans="1:5" ht="15.75" thickBot="1" x14ac:dyDescent="0.3">
      <c r="A8" s="110" t="s">
        <v>53</v>
      </c>
      <c r="B8" s="116">
        <v>1263.6199999999999</v>
      </c>
      <c r="C8" s="94">
        <v>1155.21</v>
      </c>
      <c r="D8" s="94">
        <v>1031.03</v>
      </c>
      <c r="E8" s="119">
        <v>940.79</v>
      </c>
    </row>
    <row r="9" spans="1:5" ht="15.75" thickBot="1" x14ac:dyDescent="0.3">
      <c r="A9" s="110" t="s">
        <v>54</v>
      </c>
      <c r="B9" s="118" t="s">
        <v>7</v>
      </c>
      <c r="C9" s="93" t="s">
        <v>7</v>
      </c>
      <c r="D9" s="93" t="s">
        <v>7</v>
      </c>
      <c r="E9" s="119" t="s">
        <v>7</v>
      </c>
    </row>
    <row r="10" spans="1:5" ht="15.75" thickBot="1" x14ac:dyDescent="0.3">
      <c r="A10" s="110" t="s">
        <v>55</v>
      </c>
      <c r="B10" s="118" t="s">
        <v>7</v>
      </c>
      <c r="C10" s="93" t="s">
        <v>7</v>
      </c>
      <c r="D10" s="93" t="s">
        <v>7</v>
      </c>
      <c r="E10" s="119" t="s">
        <v>7</v>
      </c>
    </row>
    <row r="11" spans="1:5" ht="15.75" thickBot="1" x14ac:dyDescent="0.3">
      <c r="A11" s="110" t="s">
        <v>56</v>
      </c>
      <c r="B11" s="118" t="s">
        <v>7</v>
      </c>
      <c r="C11" s="93" t="s">
        <v>7</v>
      </c>
      <c r="D11" s="93" t="s">
        <v>7</v>
      </c>
      <c r="E11" s="119" t="s">
        <v>7</v>
      </c>
    </row>
    <row r="12" spans="1:5" ht="15.75" thickBot="1" x14ac:dyDescent="0.3">
      <c r="A12" s="110" t="s">
        <v>57</v>
      </c>
      <c r="B12" s="118" t="s">
        <v>7</v>
      </c>
      <c r="C12" s="93" t="s">
        <v>7</v>
      </c>
      <c r="D12" s="93" t="s">
        <v>7</v>
      </c>
      <c r="E12" s="119" t="s">
        <v>7</v>
      </c>
    </row>
    <row r="13" spans="1:5" ht="15.75" thickBot="1" x14ac:dyDescent="0.3">
      <c r="A13" s="110" t="s">
        <v>58</v>
      </c>
      <c r="B13" s="118">
        <v>3.29</v>
      </c>
      <c r="C13" s="93">
        <v>1.5</v>
      </c>
      <c r="D13" s="97">
        <v>-1.1100000000000001</v>
      </c>
      <c r="E13" s="119" t="s">
        <v>7</v>
      </c>
    </row>
    <row r="14" spans="1:5" ht="16.5" thickTop="1" thickBot="1" x14ac:dyDescent="0.3">
      <c r="A14" s="111" t="s">
        <v>59</v>
      </c>
      <c r="B14" s="120">
        <v>13299.39</v>
      </c>
      <c r="C14" s="96">
        <v>11776.98</v>
      </c>
      <c r="D14" s="96">
        <v>10261.469999999999</v>
      </c>
      <c r="E14" s="121">
        <v>9336.69</v>
      </c>
    </row>
    <row r="15" spans="1:5" ht="16.5" thickTop="1" thickBot="1" x14ac:dyDescent="0.3">
      <c r="A15" s="111" t="s">
        <v>60</v>
      </c>
      <c r="B15" s="122">
        <v>969.33</v>
      </c>
      <c r="C15" s="98">
        <v>797.32</v>
      </c>
      <c r="D15" s="98">
        <v>701.35</v>
      </c>
      <c r="E15" s="123">
        <v>666.91</v>
      </c>
    </row>
    <row r="16" spans="1:5" ht="15.75" thickBot="1" x14ac:dyDescent="0.3">
      <c r="A16" s="110" t="s">
        <v>61</v>
      </c>
      <c r="B16" s="118" t="s">
        <v>7</v>
      </c>
      <c r="C16" s="93" t="s">
        <v>7</v>
      </c>
      <c r="D16" s="93" t="s">
        <v>7</v>
      </c>
      <c r="E16" s="119" t="s">
        <v>7</v>
      </c>
    </row>
    <row r="17" spans="1:5" ht="15.75" thickBot="1" x14ac:dyDescent="0.3">
      <c r="A17" s="110" t="s">
        <v>62</v>
      </c>
      <c r="B17" s="118" t="s">
        <v>7</v>
      </c>
      <c r="C17" s="93" t="s">
        <v>7</v>
      </c>
      <c r="D17" s="93" t="s">
        <v>7</v>
      </c>
      <c r="E17" s="119" t="s">
        <v>7</v>
      </c>
    </row>
    <row r="18" spans="1:5" ht="15.75" thickBot="1" x14ac:dyDescent="0.3">
      <c r="A18" s="110" t="s">
        <v>63</v>
      </c>
      <c r="B18" s="118" t="s">
        <v>7</v>
      </c>
      <c r="C18" s="93" t="s">
        <v>7</v>
      </c>
      <c r="D18" s="93" t="s">
        <v>7</v>
      </c>
      <c r="E18" s="119" t="s">
        <v>7</v>
      </c>
    </row>
    <row r="19" spans="1:5" ht="16.5" thickTop="1" thickBot="1" x14ac:dyDescent="0.3">
      <c r="A19" s="111" t="s">
        <v>64</v>
      </c>
      <c r="B19" s="122">
        <v>969.33</v>
      </c>
      <c r="C19" s="98">
        <v>797.32</v>
      </c>
      <c r="D19" s="98">
        <v>701.35</v>
      </c>
      <c r="E19" s="123">
        <v>666.91</v>
      </c>
    </row>
    <row r="20" spans="1:5" ht="16.5" thickTop="1" thickBot="1" x14ac:dyDescent="0.3">
      <c r="A20" s="111" t="s">
        <v>65</v>
      </c>
      <c r="B20" s="122">
        <v>597.36</v>
      </c>
      <c r="C20" s="98">
        <v>492.59</v>
      </c>
      <c r="D20" s="98">
        <v>434.28</v>
      </c>
      <c r="E20" s="123">
        <v>413.8</v>
      </c>
    </row>
    <row r="21" spans="1:5" ht="15.75" thickBot="1" x14ac:dyDescent="0.3">
      <c r="A21" s="110" t="s">
        <v>34</v>
      </c>
      <c r="B21" s="118" t="s">
        <v>7</v>
      </c>
      <c r="C21" s="93" t="s">
        <v>7</v>
      </c>
      <c r="D21" s="93" t="s">
        <v>7</v>
      </c>
      <c r="E21" s="119" t="s">
        <v>7</v>
      </c>
    </row>
    <row r="22" spans="1:5" ht="15.75" thickBot="1" x14ac:dyDescent="0.3">
      <c r="A22" s="110" t="s">
        <v>66</v>
      </c>
      <c r="B22" s="118" t="s">
        <v>7</v>
      </c>
      <c r="C22" s="93" t="s">
        <v>7</v>
      </c>
      <c r="D22" s="93" t="s">
        <v>7</v>
      </c>
      <c r="E22" s="119" t="s">
        <v>7</v>
      </c>
    </row>
    <row r="23" spans="1:5" ht="16.5" thickTop="1" thickBot="1" x14ac:dyDescent="0.3">
      <c r="A23" s="111" t="s">
        <v>67</v>
      </c>
      <c r="B23" s="122">
        <v>597.36</v>
      </c>
      <c r="C23" s="98">
        <v>492.59</v>
      </c>
      <c r="D23" s="98">
        <v>434.28</v>
      </c>
      <c r="E23" s="123">
        <v>413.8</v>
      </c>
    </row>
    <row r="24" spans="1:5" ht="15.75" thickBot="1" x14ac:dyDescent="0.3">
      <c r="A24" s="110" t="s">
        <v>68</v>
      </c>
      <c r="B24" s="118" t="s">
        <v>7</v>
      </c>
      <c r="C24" s="93" t="s">
        <v>7</v>
      </c>
      <c r="D24" s="93" t="s">
        <v>7</v>
      </c>
      <c r="E24" s="119" t="s">
        <v>7</v>
      </c>
    </row>
    <row r="25" spans="1:5" ht="15.75" thickBot="1" x14ac:dyDescent="0.3">
      <c r="A25" s="110" t="s">
        <v>69</v>
      </c>
      <c r="B25" s="118" t="s">
        <v>7</v>
      </c>
      <c r="C25" s="93" t="s">
        <v>7</v>
      </c>
      <c r="D25" s="93" t="s">
        <v>7</v>
      </c>
      <c r="E25" s="119" t="s">
        <v>7</v>
      </c>
    </row>
    <row r="26" spans="1:5" ht="15.75" thickBot="1" x14ac:dyDescent="0.3">
      <c r="A26" s="110" t="s">
        <v>70</v>
      </c>
      <c r="B26" s="118" t="s">
        <v>7</v>
      </c>
      <c r="C26" s="93" t="s">
        <v>7</v>
      </c>
      <c r="D26" s="93" t="s">
        <v>7</v>
      </c>
      <c r="E26" s="119" t="s">
        <v>7</v>
      </c>
    </row>
    <row r="27" spans="1:5" ht="16.5" thickTop="1" thickBot="1" x14ac:dyDescent="0.3">
      <c r="A27" s="111" t="s">
        <v>71</v>
      </c>
      <c r="B27" s="122">
        <v>597.36</v>
      </c>
      <c r="C27" s="98">
        <v>492.59</v>
      </c>
      <c r="D27" s="98">
        <v>434.28</v>
      </c>
      <c r="E27" s="123">
        <v>413.8</v>
      </c>
    </row>
    <row r="28" spans="1:5" ht="15.75" thickBot="1" x14ac:dyDescent="0.3">
      <c r="A28" s="110" t="s">
        <v>72</v>
      </c>
      <c r="B28" s="118" t="s">
        <v>7</v>
      </c>
      <c r="C28" s="93" t="s">
        <v>7</v>
      </c>
      <c r="D28" s="93" t="s">
        <v>7</v>
      </c>
      <c r="E28" s="119" t="s">
        <v>7</v>
      </c>
    </row>
    <row r="29" spans="1:5" ht="16.5" thickTop="1" thickBot="1" x14ac:dyDescent="0.3">
      <c r="A29" s="111" t="s">
        <v>73</v>
      </c>
      <c r="B29" s="122">
        <v>597.36</v>
      </c>
      <c r="C29" s="98">
        <v>492.59</v>
      </c>
      <c r="D29" s="98">
        <v>434.28</v>
      </c>
      <c r="E29" s="123">
        <v>413.63</v>
      </c>
    </row>
    <row r="30" spans="1:5" ht="16.5" thickTop="1" thickBot="1" x14ac:dyDescent="0.3">
      <c r="A30" s="111" t="s">
        <v>74</v>
      </c>
      <c r="B30" s="122">
        <v>597.36</v>
      </c>
      <c r="C30" s="98">
        <v>492.59</v>
      </c>
      <c r="D30" s="98">
        <v>434.28</v>
      </c>
      <c r="E30" s="123">
        <v>413.63</v>
      </c>
    </row>
    <row r="31" spans="1:5" ht="15.75" thickBot="1" x14ac:dyDescent="0.3">
      <c r="A31" s="110" t="s">
        <v>75</v>
      </c>
      <c r="B31" s="118" t="s">
        <v>7</v>
      </c>
      <c r="C31" s="93" t="s">
        <v>7</v>
      </c>
      <c r="D31" s="93" t="s">
        <v>7</v>
      </c>
      <c r="E31" s="119" t="s">
        <v>7</v>
      </c>
    </row>
    <row r="32" spans="1:5" ht="15.75" thickBot="1" x14ac:dyDescent="0.3">
      <c r="A32" s="110" t="s">
        <v>76</v>
      </c>
      <c r="B32" s="118" t="s">
        <v>7</v>
      </c>
      <c r="C32" s="93" t="s">
        <v>7</v>
      </c>
      <c r="D32" s="93" t="s">
        <v>7</v>
      </c>
      <c r="E32" s="119" t="s">
        <v>7</v>
      </c>
    </row>
    <row r="33" spans="1:5" ht="16.5" thickTop="1" thickBot="1" x14ac:dyDescent="0.3">
      <c r="A33" s="111" t="s">
        <v>77</v>
      </c>
      <c r="B33" s="122" t="s">
        <v>7</v>
      </c>
      <c r="C33" s="98" t="s">
        <v>7</v>
      </c>
      <c r="D33" s="98" t="s">
        <v>7</v>
      </c>
      <c r="E33" s="123" t="s">
        <v>7</v>
      </c>
    </row>
    <row r="34" spans="1:5" ht="15.75" thickBot="1" x14ac:dyDescent="0.3">
      <c r="A34" s="110" t="s">
        <v>78</v>
      </c>
      <c r="B34" s="118" t="s">
        <v>7</v>
      </c>
      <c r="C34" s="93" t="s">
        <v>7</v>
      </c>
      <c r="D34" s="93" t="s">
        <v>7</v>
      </c>
      <c r="E34" s="119">
        <v>0</v>
      </c>
    </row>
    <row r="35" spans="1:5" ht="15.75" thickBot="1" x14ac:dyDescent="0.3">
      <c r="A35" s="110" t="s">
        <v>79</v>
      </c>
      <c r="B35" s="118">
        <v>218.69</v>
      </c>
      <c r="C35" s="93">
        <v>227.58</v>
      </c>
      <c r="D35" s="93">
        <v>231.82</v>
      </c>
      <c r="E35" s="119">
        <v>230.72</v>
      </c>
    </row>
    <row r="36" spans="1:5" ht="16.5" thickTop="1" thickBot="1" x14ac:dyDescent="0.3">
      <c r="A36" s="111" t="s">
        <v>80</v>
      </c>
      <c r="B36" s="122">
        <v>2.73</v>
      </c>
      <c r="C36" s="98">
        <v>2.16</v>
      </c>
      <c r="D36" s="98">
        <v>1.87</v>
      </c>
      <c r="E36" s="123">
        <v>1.79</v>
      </c>
    </row>
    <row r="37" spans="1:5" ht="16.5" thickTop="1" thickBot="1" x14ac:dyDescent="0.3">
      <c r="A37" s="111" t="s">
        <v>81</v>
      </c>
      <c r="B37" s="122" t="s">
        <v>7</v>
      </c>
      <c r="C37" s="98" t="s">
        <v>7</v>
      </c>
      <c r="D37" s="98" t="s">
        <v>7</v>
      </c>
      <c r="E37" s="123" t="s">
        <v>7</v>
      </c>
    </row>
    <row r="38" spans="1:5" ht="15.75" thickBot="1" x14ac:dyDescent="0.3">
      <c r="A38" s="110" t="s">
        <v>82</v>
      </c>
      <c r="B38" s="118">
        <v>0</v>
      </c>
      <c r="C38" s="93" t="s">
        <v>7</v>
      </c>
      <c r="D38" s="93" t="s">
        <v>7</v>
      </c>
      <c r="E38" s="119">
        <v>0</v>
      </c>
    </row>
    <row r="39" spans="1:5" ht="15.75" thickBot="1" x14ac:dyDescent="0.3">
      <c r="A39" s="110" t="s">
        <v>83</v>
      </c>
      <c r="B39" s="118" t="s">
        <v>7</v>
      </c>
      <c r="C39" s="93" t="s">
        <v>7</v>
      </c>
      <c r="D39" s="93" t="s">
        <v>7</v>
      </c>
      <c r="E39" s="119" t="s">
        <v>7</v>
      </c>
    </row>
    <row r="40" spans="1:5" ht="15.75" thickBot="1" x14ac:dyDescent="0.3">
      <c r="A40" s="110" t="s">
        <v>84</v>
      </c>
      <c r="B40" s="118" t="s">
        <v>7</v>
      </c>
      <c r="C40" s="93" t="s">
        <v>7</v>
      </c>
      <c r="D40" s="93" t="s">
        <v>7</v>
      </c>
      <c r="E40" s="119" t="s">
        <v>7</v>
      </c>
    </row>
    <row r="41" spans="1:5" ht="15.75" thickBot="1" x14ac:dyDescent="0.3">
      <c r="A41" s="110" t="s">
        <v>85</v>
      </c>
      <c r="B41" s="118" t="s">
        <v>7</v>
      </c>
      <c r="C41" s="93" t="s">
        <v>7</v>
      </c>
      <c r="D41" s="93" t="s">
        <v>7</v>
      </c>
      <c r="E41" s="119" t="s">
        <v>7</v>
      </c>
    </row>
    <row r="42" spans="1:5" ht="15.75" thickBot="1" x14ac:dyDescent="0.3">
      <c r="A42" s="110" t="s">
        <v>86</v>
      </c>
      <c r="B42" s="118" t="s">
        <v>7</v>
      </c>
      <c r="C42" s="93" t="s">
        <v>7</v>
      </c>
      <c r="D42" s="93" t="s">
        <v>7</v>
      </c>
      <c r="E42" s="119" t="s">
        <v>7</v>
      </c>
    </row>
    <row r="43" spans="1:5" ht="15.75" thickBot="1" x14ac:dyDescent="0.3">
      <c r="A43" s="110" t="s">
        <v>87</v>
      </c>
      <c r="B43" s="118" t="s">
        <v>7</v>
      </c>
      <c r="C43" s="93" t="s">
        <v>7</v>
      </c>
      <c r="D43" s="93" t="s">
        <v>7</v>
      </c>
      <c r="E43" s="119" t="s">
        <v>7</v>
      </c>
    </row>
    <row r="44" spans="1:5" ht="15.75" thickBot="1" x14ac:dyDescent="0.3">
      <c r="A44" s="110" t="s">
        <v>88</v>
      </c>
      <c r="B44" s="118" t="s">
        <v>7</v>
      </c>
      <c r="C44" s="93" t="s">
        <v>7</v>
      </c>
      <c r="D44" s="93" t="s">
        <v>7</v>
      </c>
      <c r="E44" s="119" t="s">
        <v>7</v>
      </c>
    </row>
    <row r="45" spans="1:5" ht="15.75" thickBot="1" x14ac:dyDescent="0.3">
      <c r="A45" s="110" t="s">
        <v>89</v>
      </c>
      <c r="B45" s="118" t="s">
        <v>7</v>
      </c>
      <c r="C45" s="93" t="s">
        <v>7</v>
      </c>
      <c r="D45" s="93" t="s">
        <v>7</v>
      </c>
      <c r="E45" s="119" t="s">
        <v>7</v>
      </c>
    </row>
    <row r="46" spans="1:5" ht="15.75" thickBot="1" x14ac:dyDescent="0.3">
      <c r="A46" s="110" t="s">
        <v>90</v>
      </c>
      <c r="B46" s="118" t="s">
        <v>7</v>
      </c>
      <c r="C46" s="93" t="s">
        <v>7</v>
      </c>
      <c r="D46" s="93" t="s">
        <v>7</v>
      </c>
      <c r="E46" s="119" t="s">
        <v>7</v>
      </c>
    </row>
    <row r="47" spans="1:5" ht="15.75" thickBot="1" x14ac:dyDescent="0.3">
      <c r="A47" s="110" t="s">
        <v>91</v>
      </c>
      <c r="B47" s="118" t="s">
        <v>7</v>
      </c>
      <c r="C47" s="93" t="s">
        <v>7</v>
      </c>
      <c r="D47" s="93" t="s">
        <v>7</v>
      </c>
      <c r="E47" s="119" t="s">
        <v>7</v>
      </c>
    </row>
    <row r="48" spans="1:5" ht="15.75" thickBot="1" x14ac:dyDescent="0.3">
      <c r="A48" s="110" t="s">
        <v>92</v>
      </c>
      <c r="B48" s="118" t="s">
        <v>7</v>
      </c>
      <c r="C48" s="93" t="s">
        <v>7</v>
      </c>
      <c r="D48" s="93" t="s">
        <v>7</v>
      </c>
      <c r="E48" s="119" t="s">
        <v>7</v>
      </c>
    </row>
    <row r="49" spans="1:5" ht="15.75" thickBot="1" x14ac:dyDescent="0.3">
      <c r="A49" s="110" t="s">
        <v>93</v>
      </c>
      <c r="B49" s="118" t="s">
        <v>7</v>
      </c>
      <c r="C49" s="93" t="s">
        <v>7</v>
      </c>
      <c r="D49" s="93" t="s">
        <v>7</v>
      </c>
      <c r="E49" s="119" t="s">
        <v>7</v>
      </c>
    </row>
    <row r="50" spans="1:5" ht="15.75" thickBot="1" x14ac:dyDescent="0.3">
      <c r="A50" s="110" t="s">
        <v>94</v>
      </c>
      <c r="B50" s="118" t="s">
        <v>7</v>
      </c>
      <c r="C50" s="93" t="s">
        <v>7</v>
      </c>
      <c r="D50" s="93" t="s">
        <v>7</v>
      </c>
      <c r="E50" s="119" t="s">
        <v>7</v>
      </c>
    </row>
    <row r="51" spans="1:5" ht="15.75" thickBot="1" x14ac:dyDescent="0.3">
      <c r="A51" s="112" t="s">
        <v>95</v>
      </c>
      <c r="B51" s="124">
        <v>2.73</v>
      </c>
      <c r="C51" s="125">
        <v>2.16</v>
      </c>
      <c r="D51" s="125">
        <v>1.87</v>
      </c>
      <c r="E51" s="126">
        <v>1.79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7" sqref="J7"/>
    </sheetView>
  </sheetViews>
  <sheetFormatPr defaultRowHeight="15" x14ac:dyDescent="0.25"/>
  <cols>
    <col min="1" max="1" width="32.42578125" customWidth="1"/>
    <col min="2" max="2" width="15.7109375" customWidth="1"/>
    <col min="3" max="3" width="15.28515625" customWidth="1"/>
    <col min="4" max="4" width="16.28515625" customWidth="1"/>
    <col min="5" max="5" width="14.7109375" customWidth="1"/>
  </cols>
  <sheetData>
    <row r="1" spans="1:5" ht="16.5" thickBot="1" x14ac:dyDescent="0.3">
      <c r="A1" s="414" t="s">
        <v>135</v>
      </c>
      <c r="B1" s="415"/>
      <c r="C1" s="415"/>
      <c r="D1" s="415"/>
      <c r="E1" s="415"/>
    </row>
    <row r="2" spans="1:5" x14ac:dyDescent="0.25">
      <c r="A2" s="105" t="s">
        <v>0</v>
      </c>
      <c r="B2" s="127" t="s">
        <v>130</v>
      </c>
      <c r="C2" s="127" t="s">
        <v>131</v>
      </c>
      <c r="D2" s="127" t="s">
        <v>132</v>
      </c>
      <c r="E2" s="127" t="s">
        <v>133</v>
      </c>
    </row>
    <row r="3" spans="1:5" ht="15.75" thickBot="1" x14ac:dyDescent="0.3">
      <c r="A3" s="106" t="s">
        <v>102</v>
      </c>
      <c r="B3" s="128">
        <v>597.36</v>
      </c>
      <c r="C3" s="128">
        <v>492.59</v>
      </c>
      <c r="D3" s="128">
        <v>434.28</v>
      </c>
      <c r="E3" s="128">
        <v>413.8</v>
      </c>
    </row>
    <row r="4" spans="1:5" ht="15.75" thickBot="1" x14ac:dyDescent="0.3">
      <c r="A4" s="106" t="s">
        <v>103</v>
      </c>
      <c r="B4" s="128">
        <v>115.17</v>
      </c>
      <c r="C4" s="128">
        <v>101.91</v>
      </c>
      <c r="D4" s="128">
        <v>95.28</v>
      </c>
      <c r="E4" s="128">
        <v>82.81</v>
      </c>
    </row>
    <row r="5" spans="1:5" ht="15.75" thickBot="1" x14ac:dyDescent="0.3">
      <c r="A5" s="106" t="s">
        <v>104</v>
      </c>
      <c r="B5" s="128" t="s">
        <v>7</v>
      </c>
      <c r="C5" s="128" t="s">
        <v>7</v>
      </c>
      <c r="D5" s="128" t="s">
        <v>7</v>
      </c>
      <c r="E5" s="128" t="s">
        <v>7</v>
      </c>
    </row>
    <row r="6" spans="1:5" ht="15.75" thickBot="1" x14ac:dyDescent="0.3">
      <c r="A6" s="106" t="s">
        <v>105</v>
      </c>
      <c r="B6" s="129">
        <v>-4.3</v>
      </c>
      <c r="C6" s="129">
        <v>-17.18</v>
      </c>
      <c r="D6" s="128">
        <v>3.86</v>
      </c>
      <c r="E6" s="129">
        <v>-0.87</v>
      </c>
    </row>
    <row r="7" spans="1:5" ht="15.75" thickBot="1" x14ac:dyDescent="0.3">
      <c r="A7" s="106" t="s">
        <v>106</v>
      </c>
      <c r="B7" s="128">
        <v>239.06</v>
      </c>
      <c r="C7" s="128">
        <v>218.15</v>
      </c>
      <c r="D7" s="128">
        <v>120.22</v>
      </c>
      <c r="E7" s="128">
        <v>87.34</v>
      </c>
    </row>
    <row r="8" spans="1:5" ht="15.75" thickBot="1" x14ac:dyDescent="0.3">
      <c r="A8" s="106" t="s">
        <v>107</v>
      </c>
      <c r="B8" s="130">
        <v>-1915.42</v>
      </c>
      <c r="C8" s="130">
        <v>-1408.62</v>
      </c>
      <c r="D8" s="130">
        <v>-1432.09</v>
      </c>
      <c r="E8" s="129">
        <v>-645.24</v>
      </c>
    </row>
    <row r="9" spans="1:5" ht="16.5" thickTop="1" thickBot="1" x14ac:dyDescent="0.3">
      <c r="A9" s="107" t="s">
        <v>108</v>
      </c>
      <c r="B9" s="131">
        <v>-968.13</v>
      </c>
      <c r="C9" s="131">
        <v>-613.16</v>
      </c>
      <c r="D9" s="131" t="s">
        <v>259</v>
      </c>
      <c r="E9" s="131">
        <v>-62.16</v>
      </c>
    </row>
    <row r="10" spans="1:5" ht="15.75" thickBot="1" x14ac:dyDescent="0.3">
      <c r="A10" s="106" t="s">
        <v>109</v>
      </c>
      <c r="B10" s="129">
        <v>-309.82</v>
      </c>
      <c r="C10" s="129">
        <v>-310.32</v>
      </c>
      <c r="D10" s="129">
        <v>-235.71</v>
      </c>
      <c r="E10" s="129">
        <v>-172.61</v>
      </c>
    </row>
    <row r="11" spans="1:5" ht="15.75" thickBot="1" x14ac:dyDescent="0.3">
      <c r="A11" s="106" t="s">
        <v>110</v>
      </c>
      <c r="B11" s="129">
        <v>-50.93</v>
      </c>
      <c r="C11" s="129">
        <v>-26.36</v>
      </c>
      <c r="D11" s="129">
        <v>-19.57</v>
      </c>
      <c r="E11" s="129">
        <v>-46.79</v>
      </c>
    </row>
    <row r="12" spans="1:5" ht="16.5" thickTop="1" thickBot="1" x14ac:dyDescent="0.3">
      <c r="A12" s="107" t="s">
        <v>111</v>
      </c>
      <c r="B12" s="131">
        <v>-360.74</v>
      </c>
      <c r="C12" s="131">
        <v>-336.68</v>
      </c>
      <c r="D12" s="131">
        <v>-255.27</v>
      </c>
      <c r="E12" s="131">
        <v>-219.4</v>
      </c>
    </row>
    <row r="13" spans="1:5" ht="15.75" thickBot="1" x14ac:dyDescent="0.3">
      <c r="A13" s="106" t="s">
        <v>112</v>
      </c>
      <c r="B13" s="128">
        <v>48.95</v>
      </c>
      <c r="C13" s="128">
        <v>22.64</v>
      </c>
      <c r="D13" s="128">
        <v>24.1</v>
      </c>
      <c r="E13" s="128">
        <v>9.7200000000000006</v>
      </c>
    </row>
    <row r="14" spans="1:5" ht="15.75" thickBot="1" x14ac:dyDescent="0.3">
      <c r="A14" s="106" t="s">
        <v>113</v>
      </c>
      <c r="B14" s="128" t="s">
        <v>7</v>
      </c>
      <c r="C14" s="128" t="s">
        <v>7</v>
      </c>
      <c r="D14" s="128" t="s">
        <v>7</v>
      </c>
      <c r="E14" s="128" t="s">
        <v>7</v>
      </c>
    </row>
    <row r="15" spans="1:5" ht="15.75" thickBot="1" x14ac:dyDescent="0.3">
      <c r="A15" s="106" t="s">
        <v>114</v>
      </c>
      <c r="B15" s="129">
        <v>-834.52</v>
      </c>
      <c r="C15" s="129">
        <v>-268.25</v>
      </c>
      <c r="D15" s="129">
        <v>-140.01</v>
      </c>
      <c r="E15" s="128">
        <v>15.58</v>
      </c>
    </row>
    <row r="16" spans="1:5" ht="15.75" thickBot="1" x14ac:dyDescent="0.3">
      <c r="A16" s="106" t="s">
        <v>115</v>
      </c>
      <c r="B16" s="132">
        <v>1514.14</v>
      </c>
      <c r="C16" s="132">
        <v>1373.98</v>
      </c>
      <c r="D16" s="132">
        <v>1156.33</v>
      </c>
      <c r="E16" s="128">
        <v>657.81</v>
      </c>
    </row>
    <row r="17" spans="1:5" ht="16.5" thickTop="1" thickBot="1" x14ac:dyDescent="0.3">
      <c r="A17" s="107" t="s">
        <v>116</v>
      </c>
      <c r="B17" s="133">
        <v>728.58</v>
      </c>
      <c r="C17" s="134">
        <v>1128.3800000000001</v>
      </c>
      <c r="D17" s="134">
        <v>1040.42</v>
      </c>
      <c r="E17" s="133">
        <v>683.1</v>
      </c>
    </row>
    <row r="18" spans="1:5" ht="15.75" thickBot="1" x14ac:dyDescent="0.3">
      <c r="A18" s="106" t="s">
        <v>117</v>
      </c>
      <c r="B18" s="128" t="s">
        <v>7</v>
      </c>
      <c r="C18" s="128" t="s">
        <v>7</v>
      </c>
      <c r="D18" s="128" t="s">
        <v>7</v>
      </c>
      <c r="E18" s="128" t="s">
        <v>7</v>
      </c>
    </row>
    <row r="19" spans="1:5" ht="16.5" thickTop="1" thickBot="1" x14ac:dyDescent="0.3">
      <c r="A19" s="107" t="s">
        <v>118</v>
      </c>
      <c r="B19" s="131">
        <v>-600.29</v>
      </c>
      <c r="C19" s="133">
        <v>178.54</v>
      </c>
      <c r="D19" s="133">
        <v>6.71</v>
      </c>
      <c r="E19" s="133">
        <v>401.54</v>
      </c>
    </row>
    <row r="20" spans="1:5" ht="15.75" thickBot="1" x14ac:dyDescent="0.3">
      <c r="A20" s="106" t="s">
        <v>119</v>
      </c>
      <c r="B20" s="128">
        <v>33.04</v>
      </c>
      <c r="C20" s="128">
        <v>30.99</v>
      </c>
      <c r="D20" s="128">
        <v>32.6</v>
      </c>
      <c r="E20" s="128">
        <v>33.74</v>
      </c>
    </row>
    <row r="21" spans="1:5" ht="15.75" thickBot="1" x14ac:dyDescent="0.3">
      <c r="A21" s="108" t="s">
        <v>120</v>
      </c>
      <c r="B21" s="128">
        <v>346.87</v>
      </c>
      <c r="C21" s="128">
        <v>287</v>
      </c>
      <c r="D21" s="128">
        <v>244.34</v>
      </c>
      <c r="E21" s="128">
        <v>223.81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50" sqref="G50"/>
    </sheetView>
  </sheetViews>
  <sheetFormatPr defaultRowHeight="15" x14ac:dyDescent="0.25"/>
  <cols>
    <col min="1" max="1" width="52.5703125" customWidth="1"/>
    <col min="2" max="2" width="10.5703125" customWidth="1"/>
    <col min="3" max="3" width="10.7109375" customWidth="1"/>
    <col min="4" max="4" width="12" customWidth="1"/>
    <col min="7" max="7" width="46.42578125" customWidth="1"/>
    <col min="8" max="8" width="11.42578125" customWidth="1"/>
    <col min="10" max="10" width="13.85546875" customWidth="1"/>
  </cols>
  <sheetData>
    <row r="1" spans="1:11" x14ac:dyDescent="0.25">
      <c r="A1" s="135" t="s">
        <v>136</v>
      </c>
      <c r="B1" s="136">
        <v>9.83</v>
      </c>
      <c r="C1" s="136"/>
      <c r="D1" s="136"/>
      <c r="E1" s="136"/>
      <c r="F1" s="136"/>
      <c r="G1" s="136" t="s">
        <v>138</v>
      </c>
      <c r="H1" s="136">
        <v>2.95</v>
      </c>
      <c r="I1" s="137"/>
    </row>
    <row r="2" spans="1:11" x14ac:dyDescent="0.25">
      <c r="A2" s="138" t="s">
        <v>137</v>
      </c>
      <c r="B2" s="139">
        <v>1.6890000000000001</v>
      </c>
      <c r="C2" s="139"/>
      <c r="D2" s="139"/>
      <c r="E2" s="139"/>
      <c r="F2" s="139"/>
      <c r="G2" s="139" t="s">
        <v>139</v>
      </c>
      <c r="H2" s="139">
        <v>1.4</v>
      </c>
      <c r="I2" s="140"/>
    </row>
    <row r="3" spans="1:11" ht="15.75" thickBot="1" x14ac:dyDescent="0.3">
      <c r="A3" s="141" t="s">
        <v>141</v>
      </c>
      <c r="B3" s="142"/>
      <c r="C3" s="142"/>
      <c r="D3" s="142"/>
      <c r="E3" s="142"/>
      <c r="F3" s="142"/>
      <c r="G3" s="142"/>
      <c r="H3" s="142"/>
      <c r="I3" s="143"/>
    </row>
    <row r="4" spans="1:11" x14ac:dyDescent="0.25">
      <c r="A4" s="144" t="s">
        <v>146</v>
      </c>
      <c r="B4" s="145"/>
      <c r="C4" s="145"/>
      <c r="D4" s="145"/>
      <c r="E4" s="145"/>
      <c r="F4" s="145"/>
      <c r="G4" s="146" t="s">
        <v>146</v>
      </c>
      <c r="H4" s="147"/>
      <c r="I4" s="148"/>
    </row>
    <row r="5" spans="1:11" x14ac:dyDescent="0.25">
      <c r="A5" s="149" t="s">
        <v>147</v>
      </c>
      <c r="B5" s="150">
        <v>0</v>
      </c>
      <c r="C5" s="151"/>
      <c r="D5" s="151"/>
      <c r="E5" s="151"/>
      <c r="F5" s="151"/>
      <c r="G5" s="152" t="s">
        <v>147</v>
      </c>
      <c r="H5" s="153">
        <v>0</v>
      </c>
      <c r="I5" s="154"/>
    </row>
    <row r="6" spans="1:11" x14ac:dyDescent="0.25">
      <c r="A6" s="149" t="s">
        <v>148</v>
      </c>
      <c r="B6" s="150">
        <v>0.84</v>
      </c>
      <c r="C6" s="151"/>
      <c r="D6" s="151"/>
      <c r="E6" s="151"/>
      <c r="F6" s="151"/>
      <c r="G6" s="152" t="s">
        <v>148</v>
      </c>
      <c r="H6" s="153">
        <v>1</v>
      </c>
      <c r="I6" s="154"/>
    </row>
    <row r="7" spans="1:11" x14ac:dyDescent="0.25">
      <c r="A7" s="149" t="s">
        <v>149</v>
      </c>
      <c r="B7" s="150">
        <v>0.84</v>
      </c>
      <c r="C7" s="151"/>
      <c r="D7" s="151"/>
      <c r="E7" s="151"/>
      <c r="F7" s="151"/>
      <c r="G7" s="152" t="s">
        <v>149</v>
      </c>
      <c r="H7" s="153">
        <v>1.01</v>
      </c>
      <c r="I7" s="154"/>
    </row>
    <row r="8" spans="1:11" ht="15.75" thickBot="1" x14ac:dyDescent="0.3">
      <c r="A8" s="155" t="s">
        <v>150</v>
      </c>
      <c r="B8" s="156">
        <v>449</v>
      </c>
      <c r="C8" s="157"/>
      <c r="D8" s="157"/>
      <c r="E8" s="157"/>
      <c r="F8" s="157"/>
      <c r="G8" s="158" t="s">
        <v>150</v>
      </c>
      <c r="H8" s="159">
        <v>412</v>
      </c>
      <c r="I8" s="160"/>
    </row>
    <row r="9" spans="1:11" x14ac:dyDescent="0.25">
      <c r="A9" s="161" t="s">
        <v>151</v>
      </c>
      <c r="B9" s="162"/>
      <c r="C9" s="162"/>
      <c r="D9" s="162"/>
      <c r="E9" s="162"/>
      <c r="F9" s="162"/>
      <c r="G9" s="163" t="s">
        <v>151</v>
      </c>
      <c r="H9" s="162"/>
      <c r="I9" s="164"/>
    </row>
    <row r="10" spans="1:11" x14ac:dyDescent="0.25">
      <c r="A10" s="165" t="s">
        <v>152</v>
      </c>
      <c r="B10" s="166" t="s">
        <v>153</v>
      </c>
      <c r="C10" s="167" t="s">
        <v>154</v>
      </c>
      <c r="D10" s="168"/>
      <c r="E10" s="168"/>
      <c r="F10" s="168"/>
      <c r="G10" s="167" t="s">
        <v>152</v>
      </c>
      <c r="H10" s="166" t="s">
        <v>153</v>
      </c>
      <c r="I10" s="169" t="s">
        <v>154</v>
      </c>
    </row>
    <row r="11" spans="1:11" x14ac:dyDescent="0.25">
      <c r="A11" s="170" t="s">
        <v>184</v>
      </c>
      <c r="B11" s="171">
        <v>205684</v>
      </c>
      <c r="C11" s="172">
        <v>41164</v>
      </c>
      <c r="D11" s="168"/>
      <c r="E11" s="168"/>
      <c r="F11" s="168"/>
      <c r="G11" s="173" t="s">
        <v>155</v>
      </c>
      <c r="H11" s="171">
        <v>536690</v>
      </c>
      <c r="I11" s="174">
        <v>42115</v>
      </c>
    </row>
    <row r="12" spans="1:11" x14ac:dyDescent="0.25">
      <c r="A12" s="170" t="s">
        <v>185</v>
      </c>
      <c r="B12" s="171">
        <v>124690</v>
      </c>
      <c r="C12" s="172">
        <v>40945</v>
      </c>
      <c r="D12" s="168"/>
      <c r="E12" s="168"/>
      <c r="F12" s="168"/>
      <c r="G12" s="173" t="s">
        <v>156</v>
      </c>
      <c r="H12" s="171">
        <v>182443</v>
      </c>
      <c r="I12" s="174">
        <v>42272</v>
      </c>
    </row>
    <row r="13" spans="1:11" x14ac:dyDescent="0.25">
      <c r="A13" s="170" t="s">
        <v>186</v>
      </c>
      <c r="B13" s="171">
        <v>107509</v>
      </c>
      <c r="C13" s="172">
        <v>40595</v>
      </c>
      <c r="D13" s="168"/>
      <c r="E13" s="168"/>
      <c r="F13" s="168"/>
      <c r="G13" s="173" t="s">
        <v>157</v>
      </c>
      <c r="H13" s="171">
        <v>79329</v>
      </c>
      <c r="I13" s="174">
        <v>41837</v>
      </c>
    </row>
    <row r="14" spans="1:11" x14ac:dyDescent="0.25">
      <c r="A14" s="170" t="s">
        <v>187</v>
      </c>
      <c r="B14" s="171">
        <v>82551</v>
      </c>
      <c r="C14" s="172">
        <v>40840</v>
      </c>
      <c r="D14" s="168"/>
      <c r="E14" s="168"/>
      <c r="F14" s="168"/>
      <c r="G14" s="173" t="s">
        <v>158</v>
      </c>
      <c r="H14" s="171">
        <v>59018</v>
      </c>
      <c r="I14" s="174">
        <v>42180</v>
      </c>
    </row>
    <row r="15" spans="1:11" ht="15.75" thickBot="1" x14ac:dyDescent="0.3">
      <c r="A15" s="170" t="s">
        <v>188</v>
      </c>
      <c r="B15" s="171">
        <v>67832</v>
      </c>
      <c r="C15" s="172">
        <v>41173</v>
      </c>
      <c r="D15" s="168"/>
      <c r="E15" s="168"/>
      <c r="F15" s="168"/>
      <c r="G15" s="173" t="s">
        <v>159</v>
      </c>
      <c r="H15" s="171">
        <v>50692</v>
      </c>
      <c r="I15" s="174">
        <v>42104</v>
      </c>
    </row>
    <row r="16" spans="1:11" x14ac:dyDescent="0.25">
      <c r="A16" s="175" t="s">
        <v>189</v>
      </c>
      <c r="B16" s="176"/>
      <c r="C16" s="176"/>
      <c r="D16" s="176"/>
      <c r="E16" s="176"/>
      <c r="F16" s="176"/>
      <c r="G16" s="177" t="s">
        <v>161</v>
      </c>
      <c r="H16" s="176"/>
      <c r="I16" s="176"/>
      <c r="J16" s="176"/>
      <c r="K16" s="178"/>
    </row>
    <row r="17" spans="1:11" x14ac:dyDescent="0.25">
      <c r="A17" s="179" t="s">
        <v>152</v>
      </c>
      <c r="B17" s="180" t="s">
        <v>153</v>
      </c>
      <c r="C17" s="181" t="s">
        <v>162</v>
      </c>
      <c r="D17" s="180" t="s">
        <v>163</v>
      </c>
      <c r="E17" s="182" t="s">
        <v>154</v>
      </c>
      <c r="F17" s="183"/>
      <c r="G17" s="182" t="s">
        <v>152</v>
      </c>
      <c r="H17" s="180" t="s">
        <v>153</v>
      </c>
      <c r="I17" s="181" t="s">
        <v>162</v>
      </c>
      <c r="J17" s="180" t="s">
        <v>163</v>
      </c>
      <c r="K17" s="184" t="s">
        <v>154</v>
      </c>
    </row>
    <row r="18" spans="1:11" x14ac:dyDescent="0.25">
      <c r="A18" s="185" t="s">
        <v>164</v>
      </c>
      <c r="B18" s="186">
        <v>21370918</v>
      </c>
      <c r="C18" s="187">
        <v>7.92</v>
      </c>
      <c r="D18" s="186">
        <v>644333177</v>
      </c>
      <c r="E18" s="188">
        <v>42185</v>
      </c>
      <c r="F18" s="183"/>
      <c r="G18" s="189" t="s">
        <v>164</v>
      </c>
      <c r="H18" s="186">
        <v>16753908</v>
      </c>
      <c r="I18" s="187">
        <v>8.0500000000000007</v>
      </c>
      <c r="J18" s="186">
        <v>1109276231</v>
      </c>
      <c r="K18" s="190">
        <v>42185</v>
      </c>
    </row>
    <row r="19" spans="1:11" x14ac:dyDescent="0.25">
      <c r="A19" s="185" t="s">
        <v>167</v>
      </c>
      <c r="B19" s="186">
        <v>11741708</v>
      </c>
      <c r="C19" s="187">
        <v>4.3499999999999996</v>
      </c>
      <c r="D19" s="186">
        <v>354012496</v>
      </c>
      <c r="E19" s="188">
        <v>42185</v>
      </c>
      <c r="F19" s="183"/>
      <c r="G19" s="189" t="s">
        <v>165</v>
      </c>
      <c r="H19" s="186">
        <v>13392932</v>
      </c>
      <c r="I19" s="187">
        <v>6.44</v>
      </c>
      <c r="J19" s="186">
        <v>886746014</v>
      </c>
      <c r="K19" s="190">
        <v>42185</v>
      </c>
    </row>
    <row r="20" spans="1:11" x14ac:dyDescent="0.25">
      <c r="A20" s="185" t="s">
        <v>190</v>
      </c>
      <c r="B20" s="186">
        <v>10275710</v>
      </c>
      <c r="C20" s="187">
        <v>3.81</v>
      </c>
      <c r="D20" s="186">
        <v>309812656</v>
      </c>
      <c r="E20" s="188">
        <v>42185</v>
      </c>
      <c r="F20" s="183"/>
      <c r="G20" s="189" t="s">
        <v>166</v>
      </c>
      <c r="H20" s="186">
        <v>11132737</v>
      </c>
      <c r="I20" s="187">
        <v>5.35</v>
      </c>
      <c r="J20" s="186">
        <v>737098505</v>
      </c>
      <c r="K20" s="190">
        <v>42185</v>
      </c>
    </row>
    <row r="21" spans="1:11" x14ac:dyDescent="0.25">
      <c r="A21" s="185" t="s">
        <v>191</v>
      </c>
      <c r="B21" s="186">
        <v>9987416</v>
      </c>
      <c r="C21" s="187">
        <v>3.7</v>
      </c>
      <c r="D21" s="186">
        <v>301120592</v>
      </c>
      <c r="E21" s="188">
        <v>42185</v>
      </c>
      <c r="F21" s="183"/>
      <c r="G21" s="189" t="s">
        <v>167</v>
      </c>
      <c r="H21" s="186">
        <v>8312119</v>
      </c>
      <c r="I21" s="187">
        <v>4</v>
      </c>
      <c r="J21" s="186">
        <v>550345390</v>
      </c>
      <c r="K21" s="190">
        <v>42185</v>
      </c>
    </row>
    <row r="22" spans="1:11" x14ac:dyDescent="0.25">
      <c r="A22" s="185" t="s">
        <v>170</v>
      </c>
      <c r="B22" s="186">
        <v>8208933</v>
      </c>
      <c r="C22" s="187">
        <v>3.04</v>
      </c>
      <c r="D22" s="186">
        <v>247499329</v>
      </c>
      <c r="E22" s="188">
        <v>42185</v>
      </c>
      <c r="F22" s="183"/>
      <c r="G22" s="189" t="s">
        <v>168</v>
      </c>
      <c r="H22" s="186">
        <v>8049077</v>
      </c>
      <c r="I22" s="187">
        <v>3.87</v>
      </c>
      <c r="J22" s="186">
        <v>532929380</v>
      </c>
      <c r="K22" s="190">
        <v>42185</v>
      </c>
    </row>
    <row r="23" spans="1:11" x14ac:dyDescent="0.25">
      <c r="A23" s="185" t="s">
        <v>192</v>
      </c>
      <c r="B23" s="186">
        <v>7404914</v>
      </c>
      <c r="C23" s="187">
        <v>2.74</v>
      </c>
      <c r="D23" s="186">
        <v>223258157</v>
      </c>
      <c r="E23" s="188">
        <v>42185</v>
      </c>
      <c r="F23" s="183"/>
      <c r="G23" s="189" t="s">
        <v>169</v>
      </c>
      <c r="H23" s="186">
        <v>6184988</v>
      </c>
      <c r="I23" s="187">
        <v>2.97</v>
      </c>
      <c r="J23" s="186">
        <v>409508049</v>
      </c>
      <c r="K23" s="190">
        <v>42185</v>
      </c>
    </row>
    <row r="24" spans="1:11" x14ac:dyDescent="0.25">
      <c r="A24" s="185" t="s">
        <v>193</v>
      </c>
      <c r="B24" s="186">
        <v>6827676</v>
      </c>
      <c r="C24" s="187">
        <v>2.5299999999999998</v>
      </c>
      <c r="D24" s="186">
        <v>205854431</v>
      </c>
      <c r="E24" s="188">
        <v>42185</v>
      </c>
      <c r="F24" s="183"/>
      <c r="G24" s="189" t="s">
        <v>170</v>
      </c>
      <c r="H24" s="186">
        <v>5300313</v>
      </c>
      <c r="I24" s="187">
        <v>2.5499999999999998</v>
      </c>
      <c r="J24" s="186">
        <v>350933718</v>
      </c>
      <c r="K24" s="190">
        <v>42185</v>
      </c>
    </row>
    <row r="25" spans="1:11" x14ac:dyDescent="0.25">
      <c r="A25" s="185" t="s">
        <v>194</v>
      </c>
      <c r="B25" s="186">
        <v>6437880</v>
      </c>
      <c r="C25" s="187">
        <v>2.39</v>
      </c>
      <c r="D25" s="186">
        <v>194102082</v>
      </c>
      <c r="E25" s="188">
        <v>42185</v>
      </c>
      <c r="F25" s="183"/>
      <c r="G25" s="189" t="s">
        <v>171</v>
      </c>
      <c r="H25" s="186">
        <v>4913070</v>
      </c>
      <c r="I25" s="187">
        <v>2.36</v>
      </c>
      <c r="J25" s="186">
        <v>325294359</v>
      </c>
      <c r="K25" s="190">
        <v>42185</v>
      </c>
    </row>
    <row r="26" spans="1:11" x14ac:dyDescent="0.25">
      <c r="A26" s="185" t="s">
        <v>195</v>
      </c>
      <c r="B26" s="186">
        <v>6410189</v>
      </c>
      <c r="C26" s="187">
        <v>2.37</v>
      </c>
      <c r="D26" s="186">
        <v>193267198</v>
      </c>
      <c r="E26" s="188">
        <v>42185</v>
      </c>
      <c r="F26" s="183"/>
      <c r="G26" s="189" t="s">
        <v>172</v>
      </c>
      <c r="H26" s="186">
        <v>4412924</v>
      </c>
      <c r="I26" s="187">
        <v>2.12</v>
      </c>
      <c r="J26" s="186">
        <v>292179693</v>
      </c>
      <c r="K26" s="190">
        <v>42185</v>
      </c>
    </row>
    <row r="27" spans="1:11" ht="15.75" thickBot="1" x14ac:dyDescent="0.3">
      <c r="A27" s="191" t="s">
        <v>196</v>
      </c>
      <c r="B27" s="192">
        <f>5014867/1000000</f>
        <v>5.0148669999999997</v>
      </c>
      <c r="C27" s="193">
        <v>1.86</v>
      </c>
      <c r="D27" s="194">
        <v>151198240</v>
      </c>
      <c r="E27" s="195">
        <v>42185</v>
      </c>
      <c r="F27" s="196"/>
      <c r="G27" s="197" t="s">
        <v>173</v>
      </c>
      <c r="H27" s="198">
        <f>28786649/1000000</f>
        <v>28.786649000000001</v>
      </c>
      <c r="I27" s="193">
        <v>13.84</v>
      </c>
      <c r="J27" s="194">
        <v>1905964001</v>
      </c>
      <c r="K27" s="199">
        <v>42185</v>
      </c>
    </row>
    <row r="28" spans="1:11" x14ac:dyDescent="0.25">
      <c r="A28" s="202" t="s">
        <v>197</v>
      </c>
      <c r="B28" s="203"/>
      <c r="C28" s="203"/>
      <c r="D28" s="203"/>
      <c r="E28" s="203"/>
      <c r="F28" s="203"/>
      <c r="G28" s="204" t="s">
        <v>197</v>
      </c>
      <c r="H28" s="203"/>
      <c r="I28" s="203"/>
      <c r="J28" s="203"/>
      <c r="K28" s="205"/>
    </row>
    <row r="29" spans="1:11" x14ac:dyDescent="0.25">
      <c r="A29" s="206" t="s">
        <v>152</v>
      </c>
      <c r="B29" s="207" t="s">
        <v>153</v>
      </c>
      <c r="C29" s="207" t="s">
        <v>162</v>
      </c>
      <c r="D29" s="207" t="s">
        <v>163</v>
      </c>
      <c r="E29" s="208" t="s">
        <v>154</v>
      </c>
      <c r="F29" s="209"/>
      <c r="G29" s="208" t="s">
        <v>152</v>
      </c>
      <c r="H29" s="207" t="s">
        <v>153</v>
      </c>
      <c r="I29" s="207" t="s">
        <v>162</v>
      </c>
      <c r="J29" s="207" t="s">
        <v>163</v>
      </c>
      <c r="K29" s="210" t="s">
        <v>154</v>
      </c>
    </row>
    <row r="30" spans="1:11" x14ac:dyDescent="0.25">
      <c r="A30" s="211" t="s">
        <v>198</v>
      </c>
      <c r="B30" s="212">
        <v>5112841</v>
      </c>
      <c r="C30" s="213">
        <v>1.89</v>
      </c>
      <c r="D30" s="212">
        <v>154152156</v>
      </c>
      <c r="E30" s="214">
        <v>42185</v>
      </c>
      <c r="F30" s="209"/>
      <c r="G30" s="215" t="s">
        <v>174</v>
      </c>
      <c r="H30" s="212">
        <v>7652917</v>
      </c>
      <c r="I30" s="213">
        <v>3.68</v>
      </c>
      <c r="J30" s="212">
        <v>521240184</v>
      </c>
      <c r="K30" s="216">
        <v>42124</v>
      </c>
    </row>
    <row r="31" spans="1:11" x14ac:dyDescent="0.25">
      <c r="A31" s="211" t="s">
        <v>199</v>
      </c>
      <c r="B31" s="212">
        <v>4914487</v>
      </c>
      <c r="C31" s="213">
        <v>1.82</v>
      </c>
      <c r="D31" s="212">
        <v>139424001</v>
      </c>
      <c r="E31" s="214">
        <v>42124</v>
      </c>
      <c r="F31" s="209"/>
      <c r="G31" s="215" t="s">
        <v>175</v>
      </c>
      <c r="H31" s="212">
        <v>7250000</v>
      </c>
      <c r="I31" s="213">
        <v>3.48</v>
      </c>
      <c r="J31" s="212">
        <v>480022492</v>
      </c>
      <c r="K31" s="216">
        <v>42185</v>
      </c>
    </row>
    <row r="32" spans="1:11" x14ac:dyDescent="0.25">
      <c r="A32" s="211" t="s">
        <v>179</v>
      </c>
      <c r="B32" s="212">
        <v>4749607</v>
      </c>
      <c r="C32" s="213">
        <v>1.76</v>
      </c>
      <c r="D32" s="212">
        <v>143200651</v>
      </c>
      <c r="E32" s="214">
        <v>42185</v>
      </c>
      <c r="F32" s="209"/>
      <c r="G32" s="215" t="s">
        <v>176</v>
      </c>
      <c r="H32" s="212">
        <v>5346800</v>
      </c>
      <c r="I32" s="213">
        <v>2.57</v>
      </c>
      <c r="J32" s="212">
        <v>354011622</v>
      </c>
      <c r="K32" s="216">
        <v>42185</v>
      </c>
    </row>
    <row r="33" spans="1:11" x14ac:dyDescent="0.25">
      <c r="A33" s="211" t="s">
        <v>200</v>
      </c>
      <c r="B33" s="212">
        <v>3381300</v>
      </c>
      <c r="C33" s="213">
        <v>1.25</v>
      </c>
      <c r="D33" s="212">
        <v>101946195</v>
      </c>
      <c r="E33" s="214">
        <v>42185</v>
      </c>
      <c r="F33" s="209"/>
      <c r="G33" s="215" t="s">
        <v>177</v>
      </c>
      <c r="H33" s="212">
        <v>4191397</v>
      </c>
      <c r="I33" s="213">
        <v>2.0099999999999998</v>
      </c>
      <c r="J33" s="212">
        <v>277512391</v>
      </c>
      <c r="K33" s="216">
        <v>42185</v>
      </c>
    </row>
    <row r="34" spans="1:11" x14ac:dyDescent="0.25">
      <c r="A34" s="211" t="s">
        <v>182</v>
      </c>
      <c r="B34" s="212">
        <v>3094933</v>
      </c>
      <c r="C34" s="213">
        <v>1.1499999999999999</v>
      </c>
      <c r="D34" s="212">
        <v>93312229</v>
      </c>
      <c r="E34" s="214">
        <v>42185</v>
      </c>
      <c r="F34" s="209"/>
      <c r="G34" s="215" t="s">
        <v>178</v>
      </c>
      <c r="H34" s="212">
        <v>4175851</v>
      </c>
      <c r="I34" s="213">
        <v>2.0099999999999998</v>
      </c>
      <c r="J34" s="212">
        <v>276483090</v>
      </c>
      <c r="K34" s="216">
        <v>42185</v>
      </c>
    </row>
    <row r="35" spans="1:11" x14ac:dyDescent="0.25">
      <c r="A35" s="211" t="s">
        <v>201</v>
      </c>
      <c r="B35" s="212">
        <v>2927057</v>
      </c>
      <c r="C35" s="213">
        <v>1.08</v>
      </c>
      <c r="D35" s="212">
        <v>88250768</v>
      </c>
      <c r="E35" s="214">
        <v>42185</v>
      </c>
      <c r="F35" s="209"/>
      <c r="G35" s="215" t="s">
        <v>179</v>
      </c>
      <c r="H35" s="212">
        <v>3705708</v>
      </c>
      <c r="I35" s="213">
        <v>1.78</v>
      </c>
      <c r="J35" s="212">
        <v>245354922</v>
      </c>
      <c r="K35" s="216">
        <v>42185</v>
      </c>
    </row>
    <row r="36" spans="1:11" x14ac:dyDescent="0.25">
      <c r="A36" s="211" t="s">
        <v>183</v>
      </c>
      <c r="B36" s="212">
        <v>2880796</v>
      </c>
      <c r="C36" s="213">
        <v>1.07</v>
      </c>
      <c r="D36" s="212">
        <v>86855999</v>
      </c>
      <c r="E36" s="214">
        <v>42185</v>
      </c>
      <c r="F36" s="209"/>
      <c r="G36" s="215" t="s">
        <v>180</v>
      </c>
      <c r="H36" s="212">
        <v>2690000</v>
      </c>
      <c r="I36" s="213">
        <v>1.29</v>
      </c>
      <c r="J36" s="212">
        <v>173531905</v>
      </c>
      <c r="K36" s="216">
        <v>42216</v>
      </c>
    </row>
    <row r="37" spans="1:11" x14ac:dyDescent="0.25">
      <c r="A37" s="211" t="s">
        <v>202</v>
      </c>
      <c r="B37" s="212">
        <v>2654979</v>
      </c>
      <c r="C37" s="213">
        <v>0.98</v>
      </c>
      <c r="D37" s="212">
        <v>79038724</v>
      </c>
      <c r="E37" s="214">
        <v>42247</v>
      </c>
      <c r="F37" s="209"/>
      <c r="G37" s="215" t="s">
        <v>181</v>
      </c>
      <c r="H37" s="212">
        <v>2543523</v>
      </c>
      <c r="I37" s="213">
        <v>1.22</v>
      </c>
      <c r="J37" s="212">
        <v>164082673</v>
      </c>
      <c r="K37" s="216">
        <v>42216</v>
      </c>
    </row>
    <row r="38" spans="1:11" x14ac:dyDescent="0.25">
      <c r="A38" s="211" t="s">
        <v>203</v>
      </c>
      <c r="B38" s="212">
        <v>1772815</v>
      </c>
      <c r="C38" s="213">
        <v>0.66</v>
      </c>
      <c r="D38" s="212">
        <v>53450372</v>
      </c>
      <c r="E38" s="214">
        <v>42185</v>
      </c>
      <c r="F38" s="209"/>
      <c r="G38" s="215" t="s">
        <v>182</v>
      </c>
      <c r="H38" s="212">
        <v>2400246</v>
      </c>
      <c r="I38" s="213">
        <v>1.1499999999999999</v>
      </c>
      <c r="J38" s="212">
        <v>158920285</v>
      </c>
      <c r="K38" s="216">
        <v>42185</v>
      </c>
    </row>
    <row r="39" spans="1:11" ht="25.5" thickBot="1" x14ac:dyDescent="0.3">
      <c r="A39" s="217" t="s">
        <v>204</v>
      </c>
      <c r="B39" s="218">
        <f>1637910/1000000</f>
        <v>1.63791</v>
      </c>
      <c r="C39" s="219">
        <v>0.61</v>
      </c>
      <c r="D39" s="220">
        <v>49382986</v>
      </c>
      <c r="E39" s="221">
        <v>42185</v>
      </c>
      <c r="F39" s="222"/>
      <c r="G39" s="223" t="s">
        <v>183</v>
      </c>
      <c r="H39" s="220">
        <v>2234106</v>
      </c>
      <c r="I39" s="219">
        <v>1.07</v>
      </c>
      <c r="J39" s="220">
        <v>147920156</v>
      </c>
      <c r="K39" s="224">
        <v>42185</v>
      </c>
    </row>
    <row r="40" spans="1:11" ht="15.75" thickBot="1" x14ac:dyDescent="0.3"/>
    <row r="41" spans="1:11" x14ac:dyDescent="0.25">
      <c r="A41" s="225" t="s">
        <v>206</v>
      </c>
      <c r="B41" s="226">
        <f>SUM(C18:C27)</f>
        <v>34.709999999999994</v>
      </c>
      <c r="C41" s="200"/>
      <c r="D41" s="200"/>
      <c r="E41" s="200"/>
      <c r="F41" s="200"/>
      <c r="G41" s="200"/>
      <c r="H41" s="227">
        <f>SUM(I18:I27)</f>
        <v>51.55</v>
      </c>
    </row>
    <row r="42" spans="1:11" ht="15.75" thickBot="1" x14ac:dyDescent="0.3">
      <c r="A42" s="228"/>
      <c r="B42" s="229">
        <f>SUM(C30:C39)</f>
        <v>12.27</v>
      </c>
      <c r="C42" s="201"/>
      <c r="D42" s="201"/>
      <c r="E42" s="201"/>
      <c r="F42" s="201"/>
      <c r="G42" s="201"/>
      <c r="H42" s="230">
        <f>SUM(I30:I39)</f>
        <v>20.259999999999998</v>
      </c>
    </row>
    <row r="45" spans="1:11" ht="15.75" thickBot="1" x14ac:dyDescent="0.3"/>
    <row r="46" spans="1:11" ht="15.75" thickBot="1" x14ac:dyDescent="0.3">
      <c r="A46" s="249" t="s">
        <v>250</v>
      </c>
    </row>
    <row r="47" spans="1:11" x14ac:dyDescent="0.25">
      <c r="A47" s="232" t="s">
        <v>122</v>
      </c>
      <c r="B47" s="233"/>
      <c r="C47" s="233"/>
      <c r="D47" s="234"/>
    </row>
    <row r="48" spans="1:11" x14ac:dyDescent="0.25">
      <c r="A48" s="235" t="s">
        <v>140</v>
      </c>
      <c r="B48" s="236"/>
      <c r="C48" s="236"/>
      <c r="D48" s="237"/>
    </row>
    <row r="49" spans="1:4" x14ac:dyDescent="0.25">
      <c r="A49" s="235" t="s">
        <v>144</v>
      </c>
      <c r="B49" s="236"/>
      <c r="C49" s="236"/>
      <c r="D49" s="237"/>
    </row>
    <row r="50" spans="1:4" x14ac:dyDescent="0.25">
      <c r="A50" s="235" t="s">
        <v>160</v>
      </c>
      <c r="B50" s="236"/>
      <c r="C50" s="236"/>
      <c r="D50" s="237"/>
    </row>
    <row r="51" spans="1:4" ht="15.75" thickBot="1" x14ac:dyDescent="0.3">
      <c r="A51" s="238" t="s">
        <v>205</v>
      </c>
      <c r="B51" s="239"/>
      <c r="C51" s="239"/>
      <c r="D51" s="240"/>
    </row>
  </sheetData>
  <hyperlinks>
    <hyperlink ref="G11" r:id="rId1" display="http://biz.yahoo.com/t/76/4023.html"/>
    <hyperlink ref="G12" r:id="rId2" display="http://biz.yahoo.com/t/03/4132.html"/>
    <hyperlink ref="G13" r:id="rId3" display="http://biz.yahoo.com/t/56/7282.html"/>
    <hyperlink ref="G14" r:id="rId4" display="http://biz.yahoo.com/t/69/3897.html"/>
    <hyperlink ref="G15" r:id="rId5" display="http://biz.yahoo.com/t/32/8399.html"/>
    <hyperlink ref="A11" r:id="rId6" display="http://biz.yahoo.com/t/11/6085.html"/>
    <hyperlink ref="A12" r:id="rId7" display="http://biz.yahoo.com/t/94/7848.html"/>
    <hyperlink ref="A13" r:id="rId8" display="http://biz.yahoo.com/t/56/6517.html"/>
    <hyperlink ref="A14" r:id="rId9" display="http://biz.yahoo.com/t/31/8666.html"/>
    <hyperlink ref="A15" r:id="rId10" display="http://biz.yahoo.com/t/44/6185.htm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1" sqref="A11"/>
    </sheetView>
  </sheetViews>
  <sheetFormatPr defaultRowHeight="15" x14ac:dyDescent="0.25"/>
  <cols>
    <col min="1" max="1" width="25.7109375" customWidth="1"/>
  </cols>
  <sheetData>
    <row r="1" spans="1:6" x14ac:dyDescent="0.25">
      <c r="A1" s="250" t="s">
        <v>207</v>
      </c>
      <c r="B1" s="233"/>
      <c r="C1" s="233"/>
      <c r="D1" s="233"/>
      <c r="E1" s="233"/>
      <c r="F1" s="234"/>
    </row>
    <row r="2" spans="1:6" x14ac:dyDescent="0.25">
      <c r="A2" s="235"/>
      <c r="B2" s="251">
        <v>2014</v>
      </c>
      <c r="C2" s="251">
        <v>2013</v>
      </c>
      <c r="D2" s="251">
        <v>2012</v>
      </c>
      <c r="E2" s="251">
        <v>2011</v>
      </c>
      <c r="F2" s="252">
        <v>2010</v>
      </c>
    </row>
    <row r="3" spans="1:6" x14ac:dyDescent="0.25">
      <c r="A3" s="235" t="s">
        <v>209</v>
      </c>
      <c r="B3" s="236">
        <v>66.58</v>
      </c>
      <c r="C3" s="236">
        <v>47.02</v>
      </c>
      <c r="D3" s="236">
        <v>37.54</v>
      </c>
      <c r="E3" s="236">
        <v>30.48</v>
      </c>
      <c r="F3" s="237">
        <v>31.88</v>
      </c>
    </row>
    <row r="4" spans="1:6" x14ac:dyDescent="0.25">
      <c r="A4" s="235" t="s">
        <v>210</v>
      </c>
      <c r="B4" s="236">
        <v>28.38</v>
      </c>
      <c r="C4" s="236">
        <v>23.48</v>
      </c>
      <c r="D4" s="236">
        <v>13.56</v>
      </c>
      <c r="E4" s="236">
        <v>13.92</v>
      </c>
      <c r="F4" s="237">
        <v>11.64</v>
      </c>
    </row>
    <row r="5" spans="1:6" x14ac:dyDescent="0.25">
      <c r="A5" s="235"/>
      <c r="B5" s="236"/>
      <c r="C5" s="236"/>
      <c r="D5" s="236"/>
      <c r="E5" s="236"/>
      <c r="F5" s="237"/>
    </row>
    <row r="6" spans="1:6" x14ac:dyDescent="0.25">
      <c r="A6" s="235"/>
      <c r="B6" s="236"/>
      <c r="C6" s="236"/>
      <c r="D6" s="236"/>
      <c r="E6" s="236"/>
      <c r="F6" s="237"/>
    </row>
    <row r="7" spans="1:6" x14ac:dyDescent="0.25">
      <c r="A7" s="235" t="s">
        <v>208</v>
      </c>
      <c r="B7" s="236"/>
      <c r="C7" s="236"/>
      <c r="D7" s="236"/>
      <c r="E7" s="236"/>
      <c r="F7" s="237"/>
    </row>
    <row r="8" spans="1:6" ht="15.75" thickBot="1" x14ac:dyDescent="0.3">
      <c r="A8" s="238" t="s">
        <v>211</v>
      </c>
      <c r="B8" s="239"/>
      <c r="C8" s="239"/>
      <c r="D8" s="239"/>
      <c r="E8" s="239"/>
      <c r="F8" s="2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8"/>
  <sheetViews>
    <sheetView topLeftCell="A8" workbookViewId="0">
      <selection activeCell="C22" sqref="C22"/>
    </sheetView>
  </sheetViews>
  <sheetFormatPr defaultRowHeight="15" x14ac:dyDescent="0.25"/>
  <cols>
    <col min="1" max="1" width="31" bestFit="1" customWidth="1"/>
    <col min="2" max="2" width="11.28515625" style="253" customWidth="1"/>
    <col min="3" max="3" width="10.140625" style="253" customWidth="1"/>
    <col min="4" max="4" width="11.42578125" style="253" customWidth="1"/>
    <col min="5" max="5" width="11" style="253" customWidth="1"/>
    <col min="6" max="6" width="8.5703125" style="253" customWidth="1"/>
    <col min="7" max="7" width="10" style="253" customWidth="1"/>
    <col min="8" max="16" width="9.140625" style="253"/>
  </cols>
  <sheetData>
    <row r="4" spans="1:23" x14ac:dyDescent="0.25">
      <c r="A4" s="254" t="s">
        <v>212</v>
      </c>
    </row>
    <row r="5" spans="1:23" ht="15.75" thickBot="1" x14ac:dyDescent="0.3"/>
    <row r="6" spans="1:23" x14ac:dyDescent="0.25">
      <c r="A6" s="265" t="s">
        <v>213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23" x14ac:dyDescent="0.25">
      <c r="A7" s="268"/>
      <c r="B7" s="269"/>
      <c r="C7" s="269">
        <v>2014</v>
      </c>
      <c r="D7" s="269"/>
      <c r="E7" s="269"/>
      <c r="F7" s="269">
        <v>2013</v>
      </c>
      <c r="G7" s="269"/>
      <c r="H7" s="269"/>
      <c r="I7" s="269">
        <v>2012</v>
      </c>
      <c r="J7" s="269"/>
      <c r="K7" s="269"/>
      <c r="L7" s="269">
        <v>2011</v>
      </c>
      <c r="M7" s="269"/>
      <c r="N7" s="269">
        <v>2010</v>
      </c>
      <c r="O7" s="269"/>
      <c r="P7" s="270"/>
      <c r="Q7" s="4"/>
      <c r="R7" s="4"/>
      <c r="S7" s="4"/>
      <c r="T7" s="4"/>
    </row>
    <row r="8" spans="1:23" ht="45" x14ac:dyDescent="0.25">
      <c r="A8" s="268"/>
      <c r="B8" s="271" t="s">
        <v>216</v>
      </c>
      <c r="C8" s="271" t="s">
        <v>214</v>
      </c>
      <c r="D8" s="271" t="s">
        <v>215</v>
      </c>
      <c r="E8" s="271" t="s">
        <v>216</v>
      </c>
      <c r="F8" s="271" t="s">
        <v>214</v>
      </c>
      <c r="G8" s="271" t="s">
        <v>215</v>
      </c>
      <c r="H8" s="271" t="s">
        <v>216</v>
      </c>
      <c r="I8" s="271" t="s">
        <v>214</v>
      </c>
      <c r="J8" s="271" t="s">
        <v>215</v>
      </c>
      <c r="K8" s="271" t="s">
        <v>216</v>
      </c>
      <c r="L8" s="271" t="s">
        <v>214</v>
      </c>
      <c r="M8" s="271" t="s">
        <v>215</v>
      </c>
      <c r="N8" s="271" t="s">
        <v>216</v>
      </c>
      <c r="O8" s="271" t="s">
        <v>214</v>
      </c>
      <c r="P8" s="272" t="s">
        <v>215</v>
      </c>
      <c r="Q8" s="6"/>
      <c r="R8" s="6"/>
      <c r="S8" s="6"/>
      <c r="T8" s="6"/>
      <c r="W8" s="5"/>
    </row>
    <row r="9" spans="1:23" x14ac:dyDescent="0.25">
      <c r="A9" s="268" t="s">
        <v>209</v>
      </c>
      <c r="B9" s="273">
        <v>0</v>
      </c>
      <c r="C9" s="273">
        <f>G9</f>
        <v>47.02</v>
      </c>
      <c r="D9" s="273">
        <f>Sheet1!B3</f>
        <v>66.58</v>
      </c>
      <c r="E9" s="273">
        <v>0</v>
      </c>
      <c r="F9" s="273">
        <f>J9</f>
        <v>37.54</v>
      </c>
      <c r="G9" s="273">
        <f>Sheet1!C3</f>
        <v>47.02</v>
      </c>
      <c r="H9" s="273">
        <v>0</v>
      </c>
      <c r="I9" s="273">
        <f>M9</f>
        <v>30.48</v>
      </c>
      <c r="J9" s="273">
        <f>Sheet1!D3</f>
        <v>37.54</v>
      </c>
      <c r="K9" s="273">
        <v>0</v>
      </c>
      <c r="L9" s="273">
        <f>Sheet1!F3</f>
        <v>31.88</v>
      </c>
      <c r="M9" s="273">
        <f>Sheet1!E3</f>
        <v>30.48</v>
      </c>
      <c r="N9" s="273">
        <v>0</v>
      </c>
      <c r="O9" s="273">
        <v>24.25</v>
      </c>
      <c r="P9" s="274">
        <v>31.88</v>
      </c>
    </row>
    <row r="10" spans="1:23" ht="30" x14ac:dyDescent="0.25">
      <c r="A10" s="275" t="s">
        <v>210</v>
      </c>
      <c r="B10" s="273">
        <v>0.28000000000000003</v>
      </c>
      <c r="C10" s="273">
        <f>G10</f>
        <v>23.48</v>
      </c>
      <c r="D10" s="273">
        <f>Sheet1!B4</f>
        <v>28.38</v>
      </c>
      <c r="E10" s="273">
        <v>0.28000000000000003</v>
      </c>
      <c r="F10" s="273">
        <f>J10</f>
        <v>13.56</v>
      </c>
      <c r="G10" s="273">
        <f>Sheet1!C4</f>
        <v>23.48</v>
      </c>
      <c r="H10" s="273">
        <v>0.28000000000000003</v>
      </c>
      <c r="I10" s="273">
        <f>M10</f>
        <v>13.92</v>
      </c>
      <c r="J10" s="273">
        <f>Sheet1!D4</f>
        <v>13.56</v>
      </c>
      <c r="K10" s="273">
        <v>0.28000000000000003</v>
      </c>
      <c r="L10" s="273">
        <f>Sheet1!F4</f>
        <v>11.64</v>
      </c>
      <c r="M10" s="273">
        <f>Sheet1!E4</f>
        <v>13.92</v>
      </c>
      <c r="N10" s="273">
        <v>0.28000000000000003</v>
      </c>
      <c r="O10" s="273">
        <v>13.85</v>
      </c>
      <c r="P10" s="274">
        <v>11.64</v>
      </c>
    </row>
    <row r="11" spans="1:23" ht="15.75" thickBot="1" x14ac:dyDescent="0.3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</row>
    <row r="12" spans="1:23" x14ac:dyDescent="0.25">
      <c r="A12" s="279" t="s">
        <v>217</v>
      </c>
      <c r="B12" s="255"/>
      <c r="C12" s="255"/>
      <c r="D12" s="255"/>
      <c r="E12" s="255"/>
      <c r="F12" s="255"/>
      <c r="G12" s="256"/>
    </row>
    <row r="13" spans="1:23" x14ac:dyDescent="0.25">
      <c r="A13" s="280" t="s">
        <v>218</v>
      </c>
      <c r="B13" s="260"/>
      <c r="C13" s="260"/>
      <c r="D13" s="260"/>
      <c r="E13" s="260"/>
      <c r="F13" s="260"/>
      <c r="G13" s="261"/>
    </row>
    <row r="14" spans="1:23" x14ac:dyDescent="0.25">
      <c r="A14" s="242"/>
      <c r="B14" s="260"/>
      <c r="C14" s="260"/>
      <c r="D14" s="260"/>
      <c r="E14" s="260"/>
      <c r="F14" s="260"/>
      <c r="G14" s="261"/>
    </row>
    <row r="15" spans="1:23" x14ac:dyDescent="0.25">
      <c r="A15" s="242" t="s">
        <v>243</v>
      </c>
      <c r="B15" s="257">
        <v>1</v>
      </c>
      <c r="C15" s="257"/>
      <c r="D15" s="257">
        <v>2</v>
      </c>
      <c r="E15" s="257"/>
      <c r="F15" s="257">
        <v>3</v>
      </c>
      <c r="G15" s="261"/>
    </row>
    <row r="16" spans="1:23" ht="45" x14ac:dyDescent="0.25">
      <c r="A16" s="242"/>
      <c r="B16" s="258" t="s">
        <v>214</v>
      </c>
      <c r="C16" s="258" t="s">
        <v>215</v>
      </c>
      <c r="D16" s="258" t="s">
        <v>214</v>
      </c>
      <c r="E16" s="258" t="s">
        <v>215</v>
      </c>
      <c r="F16" s="258" t="s">
        <v>214</v>
      </c>
      <c r="G16" s="259" t="s">
        <v>215</v>
      </c>
    </row>
    <row r="17" spans="1:7" x14ac:dyDescent="0.25">
      <c r="A17" s="242" t="s">
        <v>209</v>
      </c>
      <c r="B17" s="260">
        <v>67.11</v>
      </c>
      <c r="C17" s="260">
        <v>69.010000000000005</v>
      </c>
      <c r="D17" s="260">
        <v>62.1</v>
      </c>
      <c r="E17" s="260">
        <v>67.11</v>
      </c>
      <c r="F17" s="260">
        <v>66.47</v>
      </c>
      <c r="G17" s="261">
        <v>62.1</v>
      </c>
    </row>
    <row r="18" spans="1:7" ht="30.75" thickBot="1" x14ac:dyDescent="0.3">
      <c r="A18" s="281" t="s">
        <v>210</v>
      </c>
      <c r="B18" s="263">
        <v>26.62</v>
      </c>
      <c r="C18" s="263">
        <v>26.97</v>
      </c>
      <c r="D18" s="263">
        <v>24.2</v>
      </c>
      <c r="E18" s="263">
        <v>26.62</v>
      </c>
      <c r="F18" s="263">
        <v>28.15</v>
      </c>
      <c r="G18" s="264">
        <v>24.2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GY BS</vt:lpstr>
      <vt:lpstr>GYIS</vt:lpstr>
      <vt:lpstr>GYCFS</vt:lpstr>
      <vt:lpstr>Carmax Bs</vt:lpstr>
      <vt:lpstr>IS carmax</vt:lpstr>
      <vt:lpstr>CFS carmax</vt:lpstr>
      <vt:lpstr>Sheet4</vt:lpstr>
      <vt:lpstr>Sheet1</vt:lpstr>
      <vt:lpstr>Sheet2</vt:lpstr>
      <vt:lpstr>AR &amp; AM</vt:lpstr>
      <vt:lpstr>VAR,COV,ABET</vt:lpstr>
      <vt:lpstr>WACC</vt:lpstr>
      <vt:lpstr>DE &amp;DPO</vt:lpstr>
      <vt:lpstr>LR</vt:lpstr>
      <vt:lpstr>GY Compensation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Iscorpion</cp:lastModifiedBy>
  <dcterms:created xsi:type="dcterms:W3CDTF">2015-10-15T05:25:05Z</dcterms:created>
  <dcterms:modified xsi:type="dcterms:W3CDTF">2015-10-15T15:07:02Z</dcterms:modified>
</cp:coreProperties>
</file>